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080" windowWidth="15510" windowHeight="13740"/>
  </bookViews>
  <sheets>
    <sheet name="2021" sheetId="1" r:id="rId1"/>
  </sheets>
  <definedNames>
    <definedName name="_xlnm.Print_Area" localSheetId="0">'2021'!$A$1:$N$131</definedName>
    <definedName name="_xlnm.Print_Titles" localSheetId="0">'2021'!$A:$G,'2021'!$1:$4</definedName>
    <definedName name="QB_COLUMN_59200" localSheetId="0" hidden="1">'2021'!#REF!</definedName>
    <definedName name="QB_COLUMN_76210" localSheetId="0" hidden="1">'2021'!$K$4</definedName>
    <definedName name="QB_DATA_0" localSheetId="0" hidden="1">'2021'!$9:$9,'2021'!#REF!,'2021'!$11:$11,'2021'!$12:$12,'2021'!$13:$13,'2021'!$19:$19,'2021'!$20:$20,'2021'!$21:$21,'2021'!$22:$22,'2021'!$23:$23,'2021'!$24:$24,'2021'!$25:$25,'2021'!$26:$26,'2021'!$27:$27,'2021'!$28:$28,'2021'!$29:$29</definedName>
    <definedName name="QB_DATA_1" localSheetId="0" hidden="1">'2021'!$30:$30,'2021'!$31:$31,'2021'!$32:$32,'2021'!#REF!,'2021'!$33:$33,'2021'!$34:$34,'2021'!$37:$37,'2021'!$38:$38,'2021'!$39:$39,'2021'!$40:$40,'2021'!$41:$41,'2021'!$42:$42,'2021'!$43:$43,'2021'!$44:$44,'2021'!$47:$47,'2021'!$48:$48</definedName>
    <definedName name="QB_DATA_2" localSheetId="0" hidden="1">'2021'!$49:$49,'2021'!$52:$52,'2021'!$53:$53,'2021'!#REF!,'2021'!$54:$54,'2021'!$55:$55,'2021'!$57:$57,'2021'!$58:$58,'2021'!$61:$61,'2021'!$62:$62,'2021'!$63:$63,'2021'!$68:$68,'2021'!#REF!,'2021'!#REF!,'2021'!#REF!,'2021'!#REF!</definedName>
    <definedName name="QB_DATA_3" localSheetId="0" hidden="1">'2021'!$75:$75,'2021'!#REF!,'2021'!$77:$77,'2021'!$80:$80,'2021'!$81:$81,'2021'!$82:$82,'2021'!#REF!,'2021'!$83:$83,'2021'!$84:$84,'2021'!$85:$85,'2021'!#REF!,'2021'!$88:$88,'2021'!$92:$92,'2021'!$93:$93,'2021'!$94:$94,'2021'!$95:$95</definedName>
    <definedName name="QB_DATA_4" localSheetId="0" hidden="1">'2021'!$96:$96,'2021'!$98:$98,'2021'!#REF!,'2021'!#REF!,'2021'!#REF!,'2021'!#REF!,'2021'!$101:$101,'2021'!$103:$103,'2021'!$104:$104,'2021'!#REF!,'2021'!#REF!,'2021'!$105:$105,'2021'!$106:$106,'2021'!$107:$107,'2021'!$108:$108,'2021'!#REF!</definedName>
    <definedName name="QB_DATA_5" localSheetId="0" hidden="1">'2021'!$112:$112,'2021'!$113:$113,'2021'!$114:$114,'2021'!$115:$115,'2021'!$116:$116,'2021'!$117:$117,'2021'!$118:$118,'2021'!$121:$121,'2021'!#REF!,'2021'!$122:$122,'2021'!#REF!</definedName>
    <definedName name="QB_FORMULA_0" localSheetId="0" hidden="1">'2021'!#REF!,'2021'!$K$14,'2021'!#REF!,'2021'!$K$15,'2021'!#REF!,'2021'!#REF!,'2021'!#REF!,'2021'!$K$35,'2021'!#REF!,'2021'!$K$45,'2021'!#REF!,'2021'!$K$50,'2021'!#REF!,'2021'!$K$59,'2021'!#REF!,'2021'!$K$64</definedName>
    <definedName name="QB_FORMULA_1" localSheetId="0" hidden="1">'2021'!#REF!,'2021'!$K$65,'2021'!#REF!,'2021'!$K$69,'2021'!#REF!,'2021'!$K$78,'2021'!#REF!,'2021'!$K$86,'2021'!#REF!,'2021'!$K$99,'2021'!#REF!,'2021'!$K$110,'2021'!#REF!,'2021'!$K$119,'2021'!#REF!,'2021'!$K$124</definedName>
    <definedName name="QB_FORMULA_2" localSheetId="0" hidden="1">'2021'!#REF!,'2021'!$K$125,'2021'!#REF!,'2021'!$K$127,'2021'!#REF!,'2021'!$K$128,'2021'!#REF!,'2021'!#REF!</definedName>
    <definedName name="QB_ROW_106050" localSheetId="0" hidden="1">'2021'!$F$74</definedName>
    <definedName name="QB_ROW_106350" localSheetId="0" hidden="1">'2021'!$F$78</definedName>
    <definedName name="QB_ROW_107260" localSheetId="0" hidden="1">'2021'!$G$75</definedName>
    <definedName name="QB_ROW_108260" localSheetId="0" hidden="1">'2021'!#REF!</definedName>
    <definedName name="QB_ROW_109260" localSheetId="0" hidden="1">'2021'!$G$77</definedName>
    <definedName name="QB_ROW_110050" localSheetId="0" hidden="1">'2021'!$F$79</definedName>
    <definedName name="QB_ROW_110350" localSheetId="0" hidden="1">'2021'!$F$86</definedName>
    <definedName name="QB_ROW_111260" localSheetId="0" hidden="1">'2021'!$G$80</definedName>
    <definedName name="QB_ROW_112260" localSheetId="0" hidden="1">'2021'!$G$81</definedName>
    <definedName name="QB_ROW_113260" localSheetId="0" hidden="1">'2021'!$G$82</definedName>
    <definedName name="QB_ROW_116260" localSheetId="0" hidden="1">'2021'!#REF!</definedName>
    <definedName name="QB_ROW_117260" localSheetId="0" hidden="1">'2021'!$G$84</definedName>
    <definedName name="QB_ROW_118260" localSheetId="0" hidden="1">'2021'!#REF!</definedName>
    <definedName name="QB_ROW_120260" localSheetId="0" hidden="1">'2021'!$G$92</definedName>
    <definedName name="QB_ROW_121050" localSheetId="0" hidden="1">'2021'!$F$87</definedName>
    <definedName name="QB_ROW_121350" localSheetId="0" hidden="1">'2021'!$F$99</definedName>
    <definedName name="QB_ROW_123260" localSheetId="0" hidden="1">'2021'!$G$93</definedName>
    <definedName name="QB_ROW_124260" localSheetId="0" hidden="1">'2021'!$G$94</definedName>
    <definedName name="QB_ROW_126260" localSheetId="0" hidden="1">'2021'!$G$98</definedName>
    <definedName name="QB_ROW_127260" localSheetId="0" hidden="1">'2021'!#REF!</definedName>
    <definedName name="QB_ROW_128260" localSheetId="0" hidden="1">'2021'!#REF!</definedName>
    <definedName name="QB_ROW_129050" localSheetId="0" hidden="1">'2021'!$F$100</definedName>
    <definedName name="QB_ROW_129350" localSheetId="0" hidden="1">'2021'!$F$110</definedName>
    <definedName name="QB_ROW_130260" localSheetId="0" hidden="1">'2021'!$G$101</definedName>
    <definedName name="QB_ROW_131260" localSheetId="0" hidden="1">'2021'!$G$103</definedName>
    <definedName name="QB_ROW_132260" localSheetId="0" hidden="1">'2021'!$G$104</definedName>
    <definedName name="QB_ROW_133260" localSheetId="0" hidden="1">'2021'!#REF!</definedName>
    <definedName name="QB_ROW_134050" localSheetId="0" hidden="1">'2021'!$F$111</definedName>
    <definedName name="QB_ROW_134350" localSheetId="0" hidden="1">'2021'!$F$119</definedName>
    <definedName name="QB_ROW_135260" localSheetId="0" hidden="1">'2021'!$G$112</definedName>
    <definedName name="QB_ROW_136260" localSheetId="0" hidden="1">'2021'!$G$116</definedName>
    <definedName name="QB_ROW_137260" localSheetId="0" hidden="1">'2021'!$G$113</definedName>
    <definedName name="QB_ROW_138260" localSheetId="0" hidden="1">'2021'!$G$117</definedName>
    <definedName name="QB_ROW_139260" localSheetId="0" hidden="1">'2021'!$G$118</definedName>
    <definedName name="QB_ROW_140050" localSheetId="0" hidden="1">'2021'!$F$120</definedName>
    <definedName name="QB_ROW_140260" localSheetId="0" hidden="1">'2021'!#REF!</definedName>
    <definedName name="QB_ROW_140350" localSheetId="0" hidden="1">'2021'!$F$124</definedName>
    <definedName name="QB_ROW_141260" localSheetId="0" hidden="1">'2021'!$G$121</definedName>
    <definedName name="QB_ROW_142260" localSheetId="0" hidden="1">'2021'!#REF!</definedName>
    <definedName name="QB_ROW_18301" localSheetId="0" hidden="1">'2021'!#REF!</definedName>
    <definedName name="QB_ROW_19011" localSheetId="0" hidden="1">'2021'!$B$5</definedName>
    <definedName name="QB_ROW_192260" localSheetId="0" hidden="1">'2021'!$G$105</definedName>
    <definedName name="QB_ROW_19311" localSheetId="0" hidden="1">'2021'!$B$128</definedName>
    <definedName name="QB_ROW_194260" localSheetId="0" hidden="1">'2021'!$G$23</definedName>
    <definedName name="QB_ROW_195260" localSheetId="0" hidden="1">'2021'!$G$83</definedName>
    <definedName name="QB_ROW_196260" localSheetId="0" hidden="1">'2021'!#REF!</definedName>
    <definedName name="QB_ROW_197260" localSheetId="0" hidden="1">'2021'!$G$96</definedName>
    <definedName name="QB_ROW_198260" localSheetId="0" hidden="1">'2021'!$G$95</definedName>
    <definedName name="QB_ROW_200260" localSheetId="0" hidden="1">'2021'!$G$122</definedName>
    <definedName name="QB_ROW_20031" localSheetId="0" hidden="1">'2021'!$D$7</definedName>
    <definedName name="QB_ROW_201260" localSheetId="0" hidden="1">'2021'!$G$115</definedName>
    <definedName name="QB_ROW_202260" localSheetId="0" hidden="1">'2021'!$G$39</definedName>
    <definedName name="QB_ROW_203260" localSheetId="0" hidden="1">'2021'!#REF!</definedName>
    <definedName name="QB_ROW_20331" localSheetId="0" hidden="1">'2021'!$D$15</definedName>
    <definedName name="QB_ROW_204260" localSheetId="0" hidden="1">'2021'!#REF!</definedName>
    <definedName name="QB_ROW_21031" localSheetId="0" hidden="1">'2021'!$D$16</definedName>
    <definedName name="QB_ROW_21331" localSheetId="0" hidden="1">'2021'!$D$127</definedName>
    <definedName name="QB_ROW_225250" localSheetId="0" hidden="1">'2021'!$F$12</definedName>
    <definedName name="QB_ROW_238260" localSheetId="0" hidden="1">'2021'!#REF!</definedName>
    <definedName name="QB_ROW_239260" localSheetId="0" hidden="1">'2021'!$G$85</definedName>
    <definedName name="QB_ROW_240260" localSheetId="0" hidden="1">'2021'!#REF!</definedName>
    <definedName name="QB_ROW_241260" localSheetId="0" hidden="1">'2021'!#REF!</definedName>
    <definedName name="QB_ROW_242260" localSheetId="0" hidden="1">'2021'!$G$106</definedName>
    <definedName name="QB_ROW_243260" localSheetId="0" hidden="1">'2021'!$G$107</definedName>
    <definedName name="QB_ROW_244260" localSheetId="0" hidden="1">'2021'!$G$108</definedName>
    <definedName name="QB_ROW_245260" localSheetId="0" hidden="1">'2021'!#REF!</definedName>
    <definedName name="QB_ROW_246260" localSheetId="0" hidden="1">'2021'!$G$114</definedName>
    <definedName name="QB_ROW_254250" localSheetId="0" hidden="1">'2021'!#REF!</definedName>
    <definedName name="QB_ROW_269260" localSheetId="0" hidden="1">'2021'!#REF!</definedName>
    <definedName name="QB_ROW_270260" localSheetId="0" hidden="1">'2021'!$G$54</definedName>
    <definedName name="QB_ROW_271260" localSheetId="0" hidden="1">'2021'!$G$88</definedName>
    <definedName name="QB_ROW_272260" localSheetId="0" hidden="1">'2021'!#REF!</definedName>
    <definedName name="QB_ROW_50050" localSheetId="0" hidden="1">'2021'!$F$36</definedName>
    <definedName name="QB_ROW_50350" localSheetId="0" hidden="1">'2021'!$F$45</definedName>
    <definedName name="QB_ROW_53040" localSheetId="0" hidden="1">'2021'!$E$8</definedName>
    <definedName name="QB_ROW_53340" localSheetId="0" hidden="1">'2021'!$E$14</definedName>
    <definedName name="QB_ROW_54250" localSheetId="0" hidden="1">'2021'!$F$9</definedName>
    <definedName name="QB_ROW_55250" localSheetId="0" hidden="1">'2021'!$F$11</definedName>
    <definedName name="QB_ROW_56250" localSheetId="0" hidden="1">'2021'!$F$13</definedName>
    <definedName name="QB_ROW_57040" localSheetId="0" hidden="1">'2021'!$E$17</definedName>
    <definedName name="QB_ROW_57340" localSheetId="0" hidden="1">'2021'!$E$65</definedName>
    <definedName name="QB_ROW_58050" localSheetId="0" hidden="1">'2021'!$F$18</definedName>
    <definedName name="QB_ROW_58350" localSheetId="0" hidden="1">'2021'!$F$35</definedName>
    <definedName name="QB_ROW_59260" localSheetId="0" hidden="1">'2021'!$G$19</definedName>
    <definedName name="QB_ROW_60260" localSheetId="0" hidden="1">'2021'!$G$37</definedName>
    <definedName name="QB_ROW_61260" localSheetId="0" hidden="1">'2021'!$G$38</definedName>
    <definedName name="QB_ROW_62260" localSheetId="0" hidden="1">'2021'!$G$40</definedName>
    <definedName name="QB_ROW_63260" localSheetId="0" hidden="1">'2021'!$G$41</definedName>
    <definedName name="QB_ROW_64260" localSheetId="0" hidden="1">'2021'!$G$42</definedName>
    <definedName name="QB_ROW_65260" localSheetId="0" hidden="1">'2021'!$G$43</definedName>
    <definedName name="QB_ROW_66260" localSheetId="0" hidden="1">'2021'!$G$44</definedName>
    <definedName name="QB_ROW_67260" localSheetId="0" hidden="1">'2021'!$G$20</definedName>
    <definedName name="QB_ROW_68260" localSheetId="0" hidden="1">'2021'!$G$22</definedName>
    <definedName name="QB_ROW_69260" localSheetId="0" hidden="1">'2021'!$G$24</definedName>
    <definedName name="QB_ROW_70260" localSheetId="0" hidden="1">'2021'!$G$25</definedName>
    <definedName name="QB_ROW_71260" localSheetId="0" hidden="1">'2021'!$G$26</definedName>
    <definedName name="QB_ROW_72260" localSheetId="0" hidden="1">'2021'!$G$27</definedName>
    <definedName name="QB_ROW_73260" localSheetId="0" hidden="1">'2021'!$G$28</definedName>
    <definedName name="QB_ROW_74260" localSheetId="0" hidden="1">'2021'!$G$29</definedName>
    <definedName name="QB_ROW_75260" localSheetId="0" hidden="1">'2021'!$G$30</definedName>
    <definedName name="QB_ROW_76260" localSheetId="0" hidden="1">'2021'!$G$31</definedName>
    <definedName name="QB_ROW_77260" localSheetId="0" hidden="1">'2021'!$G$32</definedName>
    <definedName name="QB_ROW_78260" localSheetId="0" hidden="1">'2021'!$G$33</definedName>
    <definedName name="QB_ROW_79260" localSheetId="0" hidden="1">'2021'!$G$34</definedName>
    <definedName name="QB_ROW_80050" localSheetId="0" hidden="1">'2021'!$F$51</definedName>
    <definedName name="QB_ROW_80350" localSheetId="0" hidden="1">'2021'!$F$59</definedName>
    <definedName name="QB_ROW_81260" localSheetId="0" hidden="1">'2021'!$G$21</definedName>
    <definedName name="QB_ROW_82260" localSheetId="0" hidden="1">'2021'!$G$52</definedName>
    <definedName name="QB_ROW_84260" localSheetId="0" hidden="1">'2021'!$G$53</definedName>
    <definedName name="QB_ROW_85050" localSheetId="0" hidden="1">'2021'!$F$46</definedName>
    <definedName name="QB_ROW_85350" localSheetId="0" hidden="1">'2021'!$F$50</definedName>
    <definedName name="QB_ROW_86260" localSheetId="0" hidden="1">'2021'!$G$47</definedName>
    <definedName name="QB_ROW_86321" localSheetId="0" hidden="1">'2021'!#REF!</definedName>
    <definedName name="QB_ROW_87260" localSheetId="0" hidden="1">'2021'!$G$48</definedName>
    <definedName name="QB_ROW_88260" localSheetId="0" hidden="1">'2021'!$G$49</definedName>
    <definedName name="QB_ROW_89260" localSheetId="0" hidden="1">'2021'!$G$55</definedName>
    <definedName name="QB_ROW_90260" localSheetId="0" hidden="1">'2021'!$G$56</definedName>
    <definedName name="QB_ROW_91260" localSheetId="0" hidden="1">'2021'!$G$57</definedName>
    <definedName name="QB_ROW_92050" localSheetId="0" hidden="1">'2021'!$F$60</definedName>
    <definedName name="QB_ROW_92350" localSheetId="0" hidden="1">'2021'!$F$64</definedName>
    <definedName name="QB_ROW_93260" localSheetId="0" hidden="1">'2021'!$G$61</definedName>
    <definedName name="QB_ROW_94260" localSheetId="0" hidden="1">'2021'!$G$62</definedName>
    <definedName name="QB_ROW_95260" localSheetId="0" hidden="1">'2021'!$G$63</definedName>
    <definedName name="QB_ROW_96050" localSheetId="0" hidden="1">'2021'!$F$67</definedName>
    <definedName name="QB_ROW_96350" localSheetId="0" hidden="1">'2021'!$F$69</definedName>
    <definedName name="QB_ROW_97040" localSheetId="0" hidden="1">'2021'!$E$66</definedName>
    <definedName name="QB_ROW_97340" localSheetId="0" hidden="1">'2021'!$E$125</definedName>
    <definedName name="QB_ROW_98260" localSheetId="0" hidden="1">'2021'!#REF!</definedName>
    <definedName name="QB_ROW_99260" localSheetId="0" hidden="1">'2021'!$G$68</definedName>
    <definedName name="QBCANSUPPORTUPDATE" localSheetId="0">TRUE</definedName>
    <definedName name="QBCOMPANYFILENAME" localSheetId="0">"C:\MX-Quickbooks\Quickbooks-AppData\McKnight Crossings Church of Christ.QBW"</definedName>
    <definedName name="QBENDDATE" localSheetId="0">20140831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"85eb2884388f4a1d8cb438ee93ab1d30"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2" i="1" l="1"/>
  <c r="L13" i="1" l="1"/>
  <c r="L12" i="1"/>
  <c r="I95" i="1"/>
  <c r="J95" i="1" s="1"/>
  <c r="M95" i="1" s="1"/>
  <c r="I93" i="1"/>
  <c r="I88" i="1"/>
  <c r="N90" i="1"/>
  <c r="N89" i="1"/>
  <c r="M90" i="1"/>
  <c r="M89" i="1"/>
  <c r="J90" i="1"/>
  <c r="J89" i="1"/>
  <c r="I123" i="1"/>
  <c r="I122" i="1"/>
  <c r="J122" i="1" s="1"/>
  <c r="M122" i="1" s="1"/>
  <c r="I121" i="1"/>
  <c r="I118" i="1"/>
  <c r="J118" i="1" s="1"/>
  <c r="M118" i="1" s="1"/>
  <c r="I117" i="1"/>
  <c r="J117" i="1" s="1"/>
  <c r="M117" i="1" s="1"/>
  <c r="I116" i="1"/>
  <c r="J116" i="1" s="1"/>
  <c r="M116" i="1" s="1"/>
  <c r="I115" i="1"/>
  <c r="J115" i="1" s="1"/>
  <c r="M115" i="1" s="1"/>
  <c r="I114" i="1"/>
  <c r="J114" i="1" s="1"/>
  <c r="M114" i="1" s="1"/>
  <c r="I113" i="1"/>
  <c r="I112" i="1"/>
  <c r="J112" i="1" s="1"/>
  <c r="I109" i="1"/>
  <c r="J109" i="1" s="1"/>
  <c r="M109" i="1" s="1"/>
  <c r="I108" i="1"/>
  <c r="I107" i="1"/>
  <c r="J107" i="1" s="1"/>
  <c r="M107" i="1" s="1"/>
  <c r="I106" i="1"/>
  <c r="J106" i="1" s="1"/>
  <c r="M106" i="1" s="1"/>
  <c r="I105" i="1"/>
  <c r="J105" i="1" s="1"/>
  <c r="M105" i="1" s="1"/>
  <c r="I104" i="1"/>
  <c r="I103" i="1"/>
  <c r="J103" i="1" s="1"/>
  <c r="M103" i="1" s="1"/>
  <c r="I102" i="1"/>
  <c r="J102" i="1" s="1"/>
  <c r="M102" i="1" s="1"/>
  <c r="I101" i="1"/>
  <c r="I98" i="1"/>
  <c r="J98" i="1" s="1"/>
  <c r="M98" i="1" s="1"/>
  <c r="J97" i="1"/>
  <c r="M97" i="1" s="1"/>
  <c r="I96" i="1"/>
  <c r="J96" i="1" s="1"/>
  <c r="M96" i="1" s="1"/>
  <c r="I94" i="1"/>
  <c r="J93" i="1"/>
  <c r="M93" i="1" s="1"/>
  <c r="I92" i="1"/>
  <c r="J92" i="1" s="1"/>
  <c r="M92" i="1" s="1"/>
  <c r="I91" i="1"/>
  <c r="J91" i="1" s="1"/>
  <c r="M91" i="1" s="1"/>
  <c r="J88" i="1"/>
  <c r="I85" i="1"/>
  <c r="I84" i="1"/>
  <c r="J84" i="1" s="1"/>
  <c r="M84" i="1" s="1"/>
  <c r="J83" i="1"/>
  <c r="M83" i="1" s="1"/>
  <c r="I82" i="1"/>
  <c r="I81" i="1"/>
  <c r="I80" i="1"/>
  <c r="J80" i="1" s="1"/>
  <c r="I77" i="1"/>
  <c r="J77" i="1" s="1"/>
  <c r="M77" i="1" s="1"/>
  <c r="I76" i="1"/>
  <c r="I75" i="1"/>
  <c r="J75" i="1" s="1"/>
  <c r="M75" i="1" s="1"/>
  <c r="I72" i="1"/>
  <c r="J72" i="1" s="1"/>
  <c r="M72" i="1" s="1"/>
  <c r="I71" i="1"/>
  <c r="J71" i="1" s="1"/>
  <c r="M71" i="1" s="1"/>
  <c r="I68" i="1"/>
  <c r="I69" i="1" s="1"/>
  <c r="I63" i="1"/>
  <c r="I62" i="1"/>
  <c r="J62" i="1" s="1"/>
  <c r="M62" i="1" s="1"/>
  <c r="I61" i="1"/>
  <c r="J61" i="1" s="1"/>
  <c r="M61" i="1" s="1"/>
  <c r="I58" i="1"/>
  <c r="J58" i="1" s="1"/>
  <c r="M58" i="1" s="1"/>
  <c r="I57" i="1"/>
  <c r="J57" i="1" s="1"/>
  <c r="M57" i="1" s="1"/>
  <c r="I56" i="1"/>
  <c r="J56" i="1" s="1"/>
  <c r="M56" i="1" s="1"/>
  <c r="I55" i="1"/>
  <c r="J55" i="1" s="1"/>
  <c r="M55" i="1" s="1"/>
  <c r="I54" i="1"/>
  <c r="J54" i="1" s="1"/>
  <c r="M54" i="1" s="1"/>
  <c r="I53" i="1"/>
  <c r="I52" i="1"/>
  <c r="J52" i="1" s="1"/>
  <c r="M52" i="1" s="1"/>
  <c r="I49" i="1"/>
  <c r="I48" i="1"/>
  <c r="J48" i="1" s="1"/>
  <c r="M48" i="1" s="1"/>
  <c r="I44" i="1"/>
  <c r="J44" i="1" s="1"/>
  <c r="M44" i="1" s="1"/>
  <c r="I43" i="1"/>
  <c r="J43" i="1" s="1"/>
  <c r="M43" i="1" s="1"/>
  <c r="I42" i="1"/>
  <c r="J42" i="1" s="1"/>
  <c r="M42" i="1" s="1"/>
  <c r="I41" i="1"/>
  <c r="J41" i="1" s="1"/>
  <c r="M41" i="1" s="1"/>
  <c r="I40" i="1"/>
  <c r="J40" i="1" s="1"/>
  <c r="M40" i="1" s="1"/>
  <c r="I39" i="1"/>
  <c r="J39" i="1" s="1"/>
  <c r="M39" i="1" s="1"/>
  <c r="I38" i="1"/>
  <c r="J38" i="1" s="1"/>
  <c r="M38" i="1" s="1"/>
  <c r="I37" i="1"/>
  <c r="J37" i="1" s="1"/>
  <c r="M37" i="1" s="1"/>
  <c r="I34" i="1"/>
  <c r="J34" i="1" s="1"/>
  <c r="M34" i="1" s="1"/>
  <c r="I33" i="1"/>
  <c r="J33" i="1" s="1"/>
  <c r="M33" i="1" s="1"/>
  <c r="I32" i="1"/>
  <c r="J32" i="1" s="1"/>
  <c r="M32" i="1" s="1"/>
  <c r="J31" i="1"/>
  <c r="M31" i="1" s="1"/>
  <c r="I30" i="1"/>
  <c r="I29" i="1"/>
  <c r="J29" i="1" s="1"/>
  <c r="M29" i="1" s="1"/>
  <c r="I28" i="1"/>
  <c r="J28" i="1" s="1"/>
  <c r="M28" i="1" s="1"/>
  <c r="I27" i="1"/>
  <c r="J27" i="1" s="1"/>
  <c r="M27" i="1" s="1"/>
  <c r="I26" i="1"/>
  <c r="J26" i="1" s="1"/>
  <c r="M26" i="1" s="1"/>
  <c r="I25" i="1"/>
  <c r="J25" i="1" s="1"/>
  <c r="M25" i="1" s="1"/>
  <c r="I24" i="1"/>
  <c r="J24" i="1" s="1"/>
  <c r="M24" i="1" s="1"/>
  <c r="I23" i="1"/>
  <c r="J23" i="1" s="1"/>
  <c r="M23" i="1" s="1"/>
  <c r="I22" i="1"/>
  <c r="J22" i="1" s="1"/>
  <c r="M22" i="1" s="1"/>
  <c r="I21" i="1"/>
  <c r="J21" i="1" s="1"/>
  <c r="M21" i="1" s="1"/>
  <c r="I20" i="1"/>
  <c r="J20" i="1" s="1"/>
  <c r="I19" i="1"/>
  <c r="I13" i="1"/>
  <c r="J13" i="1" s="1"/>
  <c r="I12" i="1"/>
  <c r="J12" i="1" s="1"/>
  <c r="M12" i="1" s="1"/>
  <c r="I11" i="1"/>
  <c r="J11" i="1" s="1"/>
  <c r="M11" i="1" s="1"/>
  <c r="J10" i="1"/>
  <c r="M10" i="1" s="1"/>
  <c r="I9" i="1"/>
  <c r="J9" i="1" s="1"/>
  <c r="L124" i="1"/>
  <c r="K124" i="1"/>
  <c r="L119" i="1"/>
  <c r="K119" i="1"/>
  <c r="L110" i="1"/>
  <c r="K110" i="1"/>
  <c r="L99" i="1"/>
  <c r="K99" i="1"/>
  <c r="K86" i="1"/>
  <c r="L78" i="1"/>
  <c r="K78" i="1"/>
  <c r="L73" i="1"/>
  <c r="K73" i="1"/>
  <c r="L69" i="1"/>
  <c r="K69" i="1"/>
  <c r="L64" i="1"/>
  <c r="K64" i="1"/>
  <c r="L59" i="1"/>
  <c r="K59" i="1"/>
  <c r="L50" i="1"/>
  <c r="K50" i="1"/>
  <c r="L45" i="1"/>
  <c r="K45" i="1"/>
  <c r="K14" i="1"/>
  <c r="H14" i="1"/>
  <c r="L35" i="1"/>
  <c r="K35" i="1"/>
  <c r="N123" i="1"/>
  <c r="N122" i="1"/>
  <c r="N121" i="1"/>
  <c r="N118" i="1"/>
  <c r="N117" i="1"/>
  <c r="N116" i="1"/>
  <c r="N115" i="1"/>
  <c r="N114" i="1"/>
  <c r="N113" i="1"/>
  <c r="N112" i="1"/>
  <c r="N109" i="1"/>
  <c r="N108" i="1"/>
  <c r="N107" i="1"/>
  <c r="N106" i="1"/>
  <c r="N105" i="1"/>
  <c r="N104" i="1"/>
  <c r="N103" i="1"/>
  <c r="N102" i="1"/>
  <c r="N101" i="1"/>
  <c r="N98" i="1"/>
  <c r="N97" i="1"/>
  <c r="N96" i="1"/>
  <c r="N95" i="1"/>
  <c r="N94" i="1"/>
  <c r="N93" i="1"/>
  <c r="N92" i="1"/>
  <c r="N91" i="1"/>
  <c r="N88" i="1"/>
  <c r="N85" i="1"/>
  <c r="N84" i="1"/>
  <c r="N83" i="1"/>
  <c r="N82" i="1"/>
  <c r="N81" i="1"/>
  <c r="N77" i="1"/>
  <c r="N76" i="1"/>
  <c r="N75" i="1"/>
  <c r="N72" i="1"/>
  <c r="N71" i="1"/>
  <c r="N68" i="1"/>
  <c r="N69" i="1" s="1"/>
  <c r="N63" i="1"/>
  <c r="N62" i="1"/>
  <c r="N61" i="1"/>
  <c r="N58" i="1"/>
  <c r="N57" i="1"/>
  <c r="N56" i="1"/>
  <c r="N55" i="1"/>
  <c r="N54" i="1"/>
  <c r="N53" i="1"/>
  <c r="N52" i="1"/>
  <c r="N49" i="1"/>
  <c r="N48" i="1"/>
  <c r="N47" i="1"/>
  <c r="N44" i="1"/>
  <c r="N43" i="1"/>
  <c r="N42" i="1"/>
  <c r="N41" i="1"/>
  <c r="N40" i="1"/>
  <c r="N39" i="1"/>
  <c r="N38" i="1"/>
  <c r="N37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3" i="1"/>
  <c r="N12" i="1"/>
  <c r="N11" i="1"/>
  <c r="N10" i="1"/>
  <c r="J123" i="1"/>
  <c r="M123" i="1" s="1"/>
  <c r="J108" i="1"/>
  <c r="M108" i="1" s="1"/>
  <c r="J101" i="1"/>
  <c r="M101" i="1" s="1"/>
  <c r="J94" i="1"/>
  <c r="M94" i="1" s="1"/>
  <c r="J85" i="1"/>
  <c r="M85" i="1" s="1"/>
  <c r="J81" i="1"/>
  <c r="M81" i="1" s="1"/>
  <c r="J63" i="1"/>
  <c r="M63" i="1" s="1"/>
  <c r="J49" i="1"/>
  <c r="M49" i="1" s="1"/>
  <c r="J30" i="1"/>
  <c r="M30" i="1" s="1"/>
  <c r="M13" i="1" l="1"/>
  <c r="I64" i="1"/>
  <c r="I124" i="1"/>
  <c r="N50" i="1"/>
  <c r="I78" i="1"/>
  <c r="J68" i="1"/>
  <c r="J69" i="1" s="1"/>
  <c r="I50" i="1"/>
  <c r="I119" i="1"/>
  <c r="N73" i="1"/>
  <c r="K125" i="1"/>
  <c r="N45" i="1"/>
  <c r="K65" i="1"/>
  <c r="J121" i="1"/>
  <c r="M121" i="1" s="1"/>
  <c r="M124" i="1" s="1"/>
  <c r="I110" i="1"/>
  <c r="I99" i="1"/>
  <c r="I86" i="1"/>
  <c r="J76" i="1"/>
  <c r="M76" i="1" s="1"/>
  <c r="M78" i="1" s="1"/>
  <c r="I59" i="1"/>
  <c r="J47" i="1"/>
  <c r="M47" i="1" s="1"/>
  <c r="M50" i="1" s="1"/>
  <c r="I35" i="1"/>
  <c r="J113" i="1"/>
  <c r="M113" i="1" s="1"/>
  <c r="J104" i="1"/>
  <c r="M104" i="1" s="1"/>
  <c r="M110" i="1" s="1"/>
  <c r="J82" i="1"/>
  <c r="M82" i="1" s="1"/>
  <c r="I73" i="1"/>
  <c r="M64" i="1"/>
  <c r="J53" i="1"/>
  <c r="M53" i="1" s="1"/>
  <c r="M59" i="1" s="1"/>
  <c r="I45" i="1"/>
  <c r="J19" i="1"/>
  <c r="M19" i="1" s="1"/>
  <c r="I14" i="1"/>
  <c r="N99" i="1"/>
  <c r="N119" i="1"/>
  <c r="L65" i="1"/>
  <c r="M45" i="1"/>
  <c r="N35" i="1"/>
  <c r="N124" i="1"/>
  <c r="J99" i="1"/>
  <c r="N59" i="1"/>
  <c r="M73" i="1"/>
  <c r="N64" i="1"/>
  <c r="N78" i="1"/>
  <c r="N110" i="1"/>
  <c r="M88" i="1"/>
  <c r="M99" i="1" s="1"/>
  <c r="M112" i="1"/>
  <c r="M20" i="1"/>
  <c r="J14" i="1"/>
  <c r="J15" i="1" s="1"/>
  <c r="J45" i="1"/>
  <c r="J64" i="1"/>
  <c r="J73" i="1"/>
  <c r="J86" i="1" l="1"/>
  <c r="K127" i="1"/>
  <c r="I125" i="1"/>
  <c r="M68" i="1"/>
  <c r="M69" i="1" s="1"/>
  <c r="I65" i="1"/>
  <c r="J124" i="1"/>
  <c r="M35" i="1"/>
  <c r="M65" i="1" s="1"/>
  <c r="J110" i="1"/>
  <c r="J78" i="1"/>
  <c r="J50" i="1"/>
  <c r="M119" i="1"/>
  <c r="J119" i="1"/>
  <c r="J59" i="1"/>
  <c r="J35" i="1"/>
  <c r="N65" i="1"/>
  <c r="I127" i="1" l="1"/>
  <c r="J125" i="1"/>
  <c r="J65" i="1"/>
  <c r="J127" i="1" l="1"/>
  <c r="J128" i="1" s="1"/>
  <c r="H64" i="1" l="1"/>
  <c r="H35" i="1"/>
  <c r="H45" i="1"/>
  <c r="H50" i="1"/>
  <c r="H59" i="1"/>
  <c r="H69" i="1"/>
  <c r="H73" i="1"/>
  <c r="H78" i="1"/>
  <c r="H86" i="1"/>
  <c r="H99" i="1"/>
  <c r="H110" i="1"/>
  <c r="H119" i="1"/>
  <c r="H124" i="1"/>
  <c r="K15" i="1"/>
  <c r="K128" i="1" s="1"/>
  <c r="I15" i="1"/>
  <c r="I128" i="1" s="1"/>
  <c r="H15" i="1"/>
  <c r="N126" i="1"/>
  <c r="I130" i="1"/>
  <c r="H130" i="1"/>
  <c r="H65" i="1" l="1"/>
  <c r="H125" i="1"/>
  <c r="H127" i="1" l="1"/>
  <c r="I131" i="1"/>
  <c r="H128" i="1" l="1"/>
  <c r="H131" i="1" s="1"/>
  <c r="N86" i="1"/>
  <c r="N125" i="1" s="1"/>
  <c r="N127" i="1" s="1"/>
  <c r="N80" i="1"/>
  <c r="L86" i="1"/>
  <c r="L125" i="1" s="1"/>
  <c r="L127" i="1" s="1"/>
  <c r="M80" i="1"/>
  <c r="M86" i="1" s="1"/>
  <c r="M125" i="1" s="1"/>
  <c r="M127" i="1" s="1"/>
  <c r="N9" i="1" l="1"/>
  <c r="N14" i="1" s="1"/>
  <c r="N15" i="1" s="1"/>
  <c r="N128" i="1" s="1"/>
  <c r="L14" i="1"/>
  <c r="L15" i="1" s="1"/>
  <c r="L128" i="1" s="1"/>
  <c r="M9" i="1"/>
  <c r="M14" i="1" s="1"/>
  <c r="M15" i="1" s="1"/>
  <c r="M128" i="1" s="1"/>
</calcChain>
</file>

<file path=xl/sharedStrings.xml><?xml version="1.0" encoding="utf-8"?>
<sst xmlns="http://schemas.openxmlformats.org/spreadsheetml/2006/main" count="155" uniqueCount="149">
  <si>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</si>
  <si>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</si>
  <si>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</si>
  <si>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</si>
  <si>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</si>
  <si>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</si>
  <si>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</si>
  <si>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</si>
  <si>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</si>
  <si>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</si>
  <si>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</si>
  <si>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</si>
  <si>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</si>
  <si>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</si>
  <si>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</si>
  <si>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</si>
  <si>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</si>
  <si>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</si>
  <si>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</si>
  <si>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</si>
  <si>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</si>
  <si>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</si>
  <si>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</si>
  <si>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</si>
  <si>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</si>
  <si>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</si>
  <si>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</si>
  <si>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</si>
  <si>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</si>
  <si>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</si>
  <si>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</si>
  <si>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</si>
  <si>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</si>
  <si>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</si>
  <si>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</si>
  <si>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</si>
  <si>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</si>
  <si>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</si>
  <si>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</si>
  <si>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</si>
  <si>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</si>
  <si>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</si>
  <si>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</si>
  <si>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</si>
  <si>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</si>
  <si>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6100570 · Office Supplies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</si>
  <si>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</si>
  <si>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</si>
  <si>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</si>
  <si>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</si>
  <si>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</si>
  <si>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</si>
  <si>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</si>
  <si>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</si>
  <si>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</si>
  <si>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</si>
  <si>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</si>
  <si>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</si>
  <si>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</si>
  <si>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7100305 · Supply Center</t>
  </si>
  <si>
    <t>7100320 · 3 and 4 year olds</t>
  </si>
  <si>
    <t>7100350 · VBS</t>
  </si>
  <si>
    <t>7100360 · Family Activities</t>
  </si>
  <si>
    <t>7100370 · Children's Worship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</si>
  <si>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</si>
  <si>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</si>
  <si>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</si>
  <si>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</si>
  <si>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</si>
  <si>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</si>
  <si>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</si>
  <si>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7100430 · Panama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</si>
  <si>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</si>
  <si>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</si>
  <si>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</si>
  <si>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</si>
  <si>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</si>
  <si>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7100590 · Outreach Minister Working Fund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</si>
  <si>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</si>
  <si>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</si>
  <si>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</si>
  <si>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</si>
  <si>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</si>
  <si>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</si>
  <si>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</si>
  <si>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</si>
  <si>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</si>
  <si>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7100710 · Auditorium/Gymnasium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</si>
  <si>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</si>
  <si>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</si>
  <si>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</si>
  <si>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</si>
  <si>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</si>
  <si>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Mortgage Principal Payments</t>
  </si>
  <si>
    <t>7100591 · New Member Orientation</t>
  </si>
  <si>
    <t>7100231 · Teenage Shepherding</t>
  </si>
  <si>
    <t>7100580 · Community Events</t>
  </si>
  <si>
    <t>7100800 · Capital Expenditure Replenish</t>
  </si>
  <si>
    <t>7100341 · 3rd -5th Quarterly Events</t>
  </si>
  <si>
    <t>7100630 · Funeral Expenses</t>
  </si>
  <si>
    <t>7100210 · Senior/Junior High</t>
  </si>
  <si>
    <t>7100230 · Youth Missions/Impact Week</t>
  </si>
  <si>
    <t>7100403 · Africa-Brockington</t>
  </si>
  <si>
    <t>7100510 · Benevolence-Member</t>
  </si>
  <si>
    <t>7100515 · Benevolence-Nonmember</t>
  </si>
  <si>
    <t>Net Income on Cashflow Statement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</si>
  <si>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</si>
  <si>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</si>
  <si>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</si>
  <si>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</si>
  <si>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</si>
  <si>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6100581 · Misc-Not Budgeted</t>
  </si>
  <si>
    <t>6100105 · Telephone/Internet</t>
  </si>
  <si>
    <t>Total 7100170 · Next Gen Ministry</t>
  </si>
  <si>
    <t>6100195 · Janitor Supplies/Cleaning</t>
  </si>
  <si>
    <t>7100170 · Next Gen Ministry</t>
  </si>
  <si>
    <t>7100175 · Next Gen Ministry</t>
  </si>
  <si>
    <t>7100180 · Next Gen Outreach</t>
  </si>
  <si>
    <t>6100170 · Rental House Utility</t>
  </si>
  <si>
    <t>6100690 · Bank/Broker and other Fees</t>
  </si>
  <si>
    <t>7100427 · North City Church/Urban Youth O</t>
  </si>
  <si>
    <t>6100615 · Jefferson B&amp;T Principal</t>
  </si>
  <si>
    <t>6100520 · Web Site / Social Media</t>
  </si>
  <si>
    <t>Budget</t>
  </si>
  <si>
    <t>A</t>
  </si>
  <si>
    <t>B</t>
  </si>
  <si>
    <t>A+B</t>
  </si>
  <si>
    <t>∆</t>
  </si>
  <si>
    <t>2021 Actual</t>
  </si>
  <si>
    <t>Projected</t>
  </si>
  <si>
    <t>Total</t>
  </si>
  <si>
    <t>2021</t>
  </si>
  <si>
    <t>2022</t>
  </si>
  <si>
    <t>Change</t>
  </si>
  <si>
    <t>Inc/Exp</t>
  </si>
  <si>
    <t>Annual</t>
  </si>
  <si>
    <t>Request</t>
  </si>
  <si>
    <t>QB Data</t>
  </si>
  <si>
    <t>2021 Projected</t>
  </si>
  <si>
    <t>Budget Request</t>
  </si>
  <si>
    <t>Calculations</t>
  </si>
  <si>
    <t>2022 Request</t>
  </si>
  <si>
    <t>2021 Budget</t>
  </si>
  <si>
    <t>Logan &amp; Emily Whelan</t>
  </si>
  <si>
    <t>Ally Gasser</t>
  </si>
  <si>
    <t>4th Qtr</t>
  </si>
  <si>
    <t xml:space="preserve">Jan-Sep </t>
  </si>
  <si>
    <t>25% of year</t>
  </si>
  <si>
    <t>4.4%  incr.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</si>
</sst>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#,##0.00;\-#,##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0070C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7D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40" fontId="0" fillId="0" borderId="0" xfId="0" applyNumberFormat="1" applyBorder="1"/>
    <xf numFmtId="40" fontId="0" fillId="0" borderId="0" xfId="0" applyNumberFormat="1"/>
    <xf numFmtId="49" fontId="1" fillId="2" borderId="0" xfId="0" applyNumberFormat="1" applyFont="1" applyFill="1"/>
    <xf numFmtId="164" fontId="1" fillId="0" borderId="0" xfId="0" applyNumberFormat="1" applyFont="1" applyBorder="1"/>
    <xf numFmtId="0" fontId="0" fillId="0" borderId="0" xfId="0" applyFill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40" fontId="0" fillId="0" borderId="0" xfId="0" applyNumberFormat="1" applyFill="1" applyBorder="1"/>
    <xf numFmtId="0" fontId="0" fillId="0" borderId="0" xfId="0" applyBorder="1"/>
    <xf numFmtId="49" fontId="1" fillId="0" borderId="0" xfId="0" applyNumberFormat="1" applyFont="1" applyBorder="1"/>
    <xf numFmtId="49" fontId="1" fillId="6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0" fontId="1" fillId="0" borderId="0" xfId="0" quotePrefix="1" applyNumberFormat="1" applyFont="1"/>
    <xf numFmtId="0" fontId="0" fillId="0" borderId="0" xfId="0" applyNumberFormat="1" applyFill="1"/>
    <xf numFmtId="0" fontId="0" fillId="0" borderId="0" xfId="0" applyNumberFormat="1" applyBorder="1"/>
    <xf numFmtId="0" fontId="3" fillId="0" borderId="0" xfId="0" applyNumberFormat="1" applyFont="1"/>
    <xf numFmtId="8" fontId="1" fillId="0" borderId="0" xfId="0" applyNumberFormat="1" applyFont="1" applyAlignment="1">
      <alignment horizontal="left"/>
    </xf>
    <xf numFmtId="6" fontId="1" fillId="0" borderId="0" xfId="0" applyNumberFormat="1" applyFont="1"/>
    <xf numFmtId="49" fontId="1" fillId="7" borderId="0" xfId="0" applyNumberFormat="1" applyFont="1" applyFill="1"/>
    <xf numFmtId="49" fontId="1" fillId="0" borderId="0" xfId="0" applyNumberFormat="1" applyFont="1" applyFill="1"/>
    <xf numFmtId="0" fontId="1" fillId="0" borderId="0" xfId="0" applyNumberFormat="1" applyFont="1" applyFill="1"/>
    <xf numFmtId="49" fontId="9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3" fontId="2" fillId="0" borderId="0" xfId="0" applyNumberFormat="1" applyFont="1"/>
    <xf numFmtId="0" fontId="0" fillId="8" borderId="0" xfId="0" applyNumberFormat="1" applyFill="1"/>
    <xf numFmtId="3" fontId="2" fillId="9" borderId="0" xfId="0" applyNumberFormat="1" applyFont="1" applyFill="1"/>
    <xf numFmtId="3" fontId="2" fillId="9" borderId="1" xfId="0" applyNumberFormat="1" applyFont="1" applyFill="1" applyBorder="1"/>
    <xf numFmtId="0" fontId="0" fillId="10" borderId="0" xfId="0" applyNumberFormat="1" applyFill="1"/>
    <xf numFmtId="0" fontId="0" fillId="9" borderId="0" xfId="0" applyNumberFormat="1" applyFill="1"/>
    <xf numFmtId="40" fontId="7" fillId="0" borderId="0" xfId="0" applyNumberFormat="1" applyFont="1" applyBorder="1"/>
    <xf numFmtId="40" fontId="7" fillId="0" borderId="0" xfId="0" applyNumberFormat="1" applyFont="1" applyFill="1" applyBorder="1"/>
    <xf numFmtId="0" fontId="7" fillId="0" borderId="0" xfId="0" applyFont="1"/>
    <xf numFmtId="164" fontId="2" fillId="0" borderId="0" xfId="0" applyNumberFormat="1" applyFont="1" applyFill="1" applyBorder="1"/>
    <xf numFmtId="3" fontId="7" fillId="8" borderId="0" xfId="0" applyNumberFormat="1" applyFont="1" applyFill="1"/>
    <xf numFmtId="3" fontId="7" fillId="9" borderId="0" xfId="0" applyNumberFormat="1" applyFont="1" applyFill="1"/>
    <xf numFmtId="3" fontId="7" fillId="9" borderId="1" xfId="0" applyNumberFormat="1" applyFont="1" applyFill="1" applyBorder="1"/>
    <xf numFmtId="39" fontId="8" fillId="0" borderId="0" xfId="0" applyNumberFormat="1" applyFont="1" applyFill="1" applyBorder="1"/>
    <xf numFmtId="2" fontId="8" fillId="0" borderId="0" xfId="0" applyNumberFormat="1" applyFont="1" applyFill="1" applyBorder="1"/>
    <xf numFmtId="3" fontId="2" fillId="8" borderId="0" xfId="0" applyNumberFormat="1" applyFont="1" applyFill="1"/>
    <xf numFmtId="3" fontId="2" fillId="10" borderId="0" xfId="0" applyNumberFormat="1" applyFont="1" applyFill="1"/>
    <xf numFmtId="3" fontId="7" fillId="9" borderId="0" xfId="0" applyNumberFormat="1" applyFont="1" applyFill="1" applyBorder="1"/>
    <xf numFmtId="3" fontId="2" fillId="8" borderId="1" xfId="0" applyNumberFormat="1" applyFont="1" applyFill="1" applyBorder="1"/>
    <xf numFmtId="3" fontId="2" fillId="10" borderId="1" xfId="0" applyNumberFormat="1" applyFont="1" applyFill="1" applyBorder="1"/>
    <xf numFmtId="3" fontId="2" fillId="4" borderId="2" xfId="0" applyNumberFormat="1" applyFont="1" applyFill="1" applyBorder="1"/>
    <xf numFmtId="3" fontId="2" fillId="5" borderId="5" xfId="0" applyNumberFormat="1" applyFont="1" applyFill="1" applyBorder="1"/>
    <xf numFmtId="3" fontId="7" fillId="5" borderId="5" xfId="0" applyNumberFormat="1" applyFont="1" applyFill="1" applyBorder="1"/>
    <xf numFmtId="3" fontId="7" fillId="0" borderId="0" xfId="0" applyNumberFormat="1" applyFont="1" applyBorder="1"/>
    <xf numFmtId="3" fontId="2" fillId="0" borderId="0" xfId="0" applyNumberFormat="1" applyFont="1" applyFill="1"/>
    <xf numFmtId="3" fontId="2" fillId="4" borderId="0" xfId="0" applyNumberFormat="1" applyFont="1" applyFill="1"/>
    <xf numFmtId="3" fontId="7" fillId="4" borderId="0" xfId="0" applyNumberFormat="1" applyFont="1" applyFill="1" applyBorder="1"/>
    <xf numFmtId="3" fontId="2" fillId="4" borderId="0" xfId="0" applyNumberFormat="1" applyFont="1" applyFill="1" applyBorder="1"/>
    <xf numFmtId="3" fontId="2" fillId="4" borderId="5" xfId="0" applyNumberFormat="1" applyFont="1" applyFill="1" applyBorder="1"/>
    <xf numFmtId="3" fontId="2" fillId="4" borderId="1" xfId="0" applyNumberFormat="1" applyFont="1" applyFill="1" applyBorder="1"/>
    <xf numFmtId="3" fontId="7" fillId="4" borderId="1" xfId="0" applyNumberFormat="1" applyFont="1" applyFill="1" applyBorder="1"/>
    <xf numFmtId="3" fontId="2" fillId="7" borderId="5" xfId="0" applyNumberFormat="1" applyFont="1" applyFill="1" applyBorder="1"/>
    <xf numFmtId="3" fontId="2" fillId="7" borderId="1" xfId="0" applyNumberFormat="1" applyFont="1" applyFill="1" applyBorder="1"/>
    <xf numFmtId="3" fontId="7" fillId="7" borderId="1" xfId="0" applyNumberFormat="1" applyFont="1" applyFill="1" applyBorder="1"/>
    <xf numFmtId="3" fontId="7" fillId="0" borderId="0" xfId="0" applyNumberFormat="1" applyFont="1" applyFill="1" applyBorder="1"/>
    <xf numFmtId="3" fontId="2" fillId="7" borderId="2" xfId="0" applyNumberFormat="1" applyFont="1" applyFill="1" applyBorder="1"/>
    <xf numFmtId="3" fontId="2" fillId="3" borderId="2" xfId="0" applyNumberFormat="1" applyFont="1" applyFill="1" applyBorder="1"/>
    <xf numFmtId="3" fontId="2" fillId="3" borderId="0" xfId="0" applyNumberFormat="1" applyFont="1" applyFill="1" applyBorder="1"/>
    <xf numFmtId="3" fontId="7" fillId="3" borderId="1" xfId="0" applyNumberFormat="1" applyFont="1" applyFill="1" applyBorder="1"/>
    <xf numFmtId="3" fontId="1" fillId="5" borderId="6" xfId="0" applyNumberFormat="1" applyFont="1" applyFill="1" applyBorder="1"/>
    <xf numFmtId="3" fontId="7" fillId="5" borderId="6" xfId="0" applyNumberFormat="1" applyFont="1" applyFill="1" applyBorder="1"/>
    <xf numFmtId="3" fontId="0" fillId="2" borderId="0" xfId="0" applyNumberFormat="1" applyFont="1" applyFill="1"/>
    <xf numFmtId="3" fontId="0" fillId="2" borderId="0" xfId="0" applyNumberFormat="1" applyFont="1" applyFill="1" applyBorder="1"/>
    <xf numFmtId="3" fontId="0" fillId="0" borderId="3" xfId="0" applyNumberFormat="1" applyBorder="1"/>
    <xf numFmtId="3" fontId="0" fillId="0" borderId="4" xfId="0" applyNumberFormat="1" applyBorder="1"/>
    <xf numFmtId="49" fontId="1" fillId="11" borderId="0" xfId="0" applyNumberFormat="1" applyFont="1" applyFill="1" applyAlignment="1">
      <alignment horizontal="center"/>
    </xf>
    <xf numFmtId="3" fontId="2" fillId="8" borderId="7" xfId="0" applyNumberFormat="1" applyFont="1" applyFill="1" applyBorder="1"/>
    <xf numFmtId="3" fontId="7" fillId="11" borderId="0" xfId="0" applyNumberFormat="1" applyFont="1" applyFill="1" applyBorder="1"/>
    <xf numFmtId="3" fontId="7" fillId="11" borderId="1" xfId="0" applyNumberFormat="1" applyFont="1" applyFill="1" applyBorder="1"/>
    <xf numFmtId="38" fontId="7" fillId="9" borderId="0" xfId="0" applyNumberFormat="1" applyFont="1" applyFill="1"/>
    <xf numFmtId="38" fontId="7" fillId="9" borderId="1" xfId="0" applyNumberFormat="1" applyFont="1" applyFill="1" applyBorder="1"/>
    <xf numFmtId="38" fontId="2" fillId="4" borderId="0" xfId="0" applyNumberFormat="1" applyFont="1" applyFill="1"/>
    <xf numFmtId="38" fontId="2" fillId="0" borderId="0" xfId="0" applyNumberFormat="1" applyFont="1"/>
    <xf numFmtId="38" fontId="2" fillId="4" borderId="0" xfId="0" applyNumberFormat="1" applyFont="1" applyFill="1" applyBorder="1"/>
    <xf numFmtId="38" fontId="2" fillId="4" borderId="1" xfId="0" applyNumberFormat="1" applyFont="1" applyFill="1" applyBorder="1"/>
    <xf numFmtId="38" fontId="2" fillId="7" borderId="1" xfId="0" applyNumberFormat="1" applyFont="1" applyFill="1" applyBorder="1"/>
    <xf numFmtId="38" fontId="2" fillId="0" borderId="0" xfId="0" applyNumberFormat="1" applyFont="1" applyFill="1"/>
    <xf numFmtId="38" fontId="2" fillId="7" borderId="5" xfId="0" applyNumberFormat="1" applyFont="1" applyFill="1" applyBorder="1"/>
    <xf numFmtId="38" fontId="2" fillId="3" borderId="0" xfId="0" applyNumberFormat="1" applyFont="1" applyFill="1" applyBorder="1"/>
    <xf numFmtId="38" fontId="1" fillId="5" borderId="6" xfId="0" applyNumberFormat="1" applyFont="1" applyFill="1" applyBorder="1"/>
    <xf numFmtId="38" fontId="0" fillId="2" borderId="0" xfId="0" applyNumberFormat="1" applyFont="1" applyFill="1"/>
    <xf numFmtId="49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2" fillId="10" borderId="0" xfId="0" applyNumberFormat="1" applyFont="1" applyFill="1" applyBorder="1"/>
    <xf numFmtId="3" fontId="2" fillId="9" borderId="0" xfId="0" applyNumberFormat="1" applyFont="1" applyFill="1" applyBorder="1"/>
    <xf numFmtId="49" fontId="5" fillId="12" borderId="0" xfId="0" applyNumberFormat="1" applyFont="1" applyFill="1" applyBorder="1" applyAlignment="1">
      <alignment horizontal="center"/>
    </xf>
    <xf numFmtId="49" fontId="6" fillId="12" borderId="0" xfId="0" applyNumberFormat="1" applyFont="1" applyFill="1" applyBorder="1" applyAlignment="1">
      <alignment horizontal="left"/>
    </xf>
    <xf numFmtId="0" fontId="0" fillId="12" borderId="0" xfId="0" applyFill="1" applyBorder="1"/>
    <xf numFmtId="49" fontId="1" fillId="12" borderId="0" xfId="0" applyNumberFormat="1" applyFont="1" applyFill="1" applyBorder="1" applyAlignment="1">
      <alignment horizontal="center"/>
    </xf>
    <xf numFmtId="49" fontId="0" fillId="12" borderId="0" xfId="0" applyNumberFormat="1" applyFill="1" applyBorder="1" applyAlignment="1">
      <alignment horizontal="center"/>
    </xf>
    <xf numFmtId="49" fontId="1" fillId="12" borderId="0" xfId="0" applyNumberFormat="1" applyFont="1" applyFill="1" applyBorder="1"/>
    <xf numFmtId="49" fontId="0" fillId="12" borderId="0" xfId="0" applyNumberFormat="1" applyFill="1" applyBorder="1" applyAlignment="1">
      <alignment horizontal="centerContinuous"/>
    </xf>
    <xf numFmtId="164" fontId="2" fillId="12" borderId="0" xfId="0" applyNumberFormat="1" applyFont="1" applyFill="1" applyBorder="1"/>
    <xf numFmtId="0" fontId="1" fillId="12" borderId="0" xfId="0" applyNumberFormat="1" applyFont="1" applyFill="1" applyBorder="1"/>
    <xf numFmtId="164" fontId="1" fillId="12" borderId="0" xfId="0" applyNumberFormat="1" applyFont="1" applyFill="1" applyBorder="1"/>
    <xf numFmtId="0" fontId="0" fillId="12" borderId="0" xfId="0" applyNumberFormat="1" applyFont="1" applyFill="1" applyBorder="1"/>
    <xf numFmtId="0" fontId="0" fillId="12" borderId="0" xfId="0" applyFont="1" applyFill="1" applyBorder="1"/>
    <xf numFmtId="0" fontId="0" fillId="12" borderId="0" xfId="0" applyNumberFormat="1" applyFill="1" applyBorder="1"/>
    <xf numFmtId="0" fontId="13" fillId="12" borderId="0" xfId="0" applyFont="1" applyFill="1" applyBorder="1" applyAlignment="1">
      <alignment horizontal="center"/>
    </xf>
    <xf numFmtId="49" fontId="13" fillId="12" borderId="0" xfId="0" applyNumberFormat="1" applyFont="1" applyFill="1" applyBorder="1" applyAlignment="1">
      <alignment horizontal="center"/>
    </xf>
    <xf numFmtId="49" fontId="16" fillId="12" borderId="0" xfId="0" applyNumberFormat="1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3" fontId="0" fillId="12" borderId="0" xfId="0" applyNumberFormat="1" applyFill="1" applyBorder="1"/>
    <xf numFmtId="49" fontId="4" fillId="12" borderId="0" xfId="0" applyNumberFormat="1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7D0"/>
      <color rgb="FFCFE3BD"/>
      <color rgb="FFFBE0C9"/>
      <color rgb="FFC5E789"/>
      <color rgb="FFDCFCD0"/>
      <color rgb="FFCCFFCC"/>
      <color rgb="FFFAD3A8"/>
      <color rgb="FFFBC99F"/>
      <color rgb="FFF9D491"/>
      <color rgb="FFF8C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76200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166"/>
  <sheetViews>
    <sheetView tabSelected="1" zoomScaleNormal="100" workbookViewId="0">
      <pane xSplit="7" ySplit="4" topLeftCell="H5" activePane="bottomRight" state="frozenSplit"/>
      <selection pane="topRight" activeCell="H1" sqref="H1"/>
      <selection pane="bottomLeft" activeCell="A3" sqref="A3"/>
      <selection pane="bottomRight" activeCell="N9" sqref="N9"/>
    </sheetView>
  </sheetViews>
  <sheetFormatPr defaultRowHeight="15" x14ac:dyDescent="0.25"/>
  <cols>
    <col min="1" max="6" width="0.85546875" style="5" customWidth="1"/>
    <col min="7" max="7" width="30.28515625" style="5" customWidth="1"/>
    <col min="8" max="13" width="9.7109375" style="6" customWidth="1"/>
    <col min="14" max="14" width="9.7109375" customWidth="1"/>
    <col min="15" max="41" width="5.7109375" customWidth="1"/>
    <col min="43" max="47" width="1.7109375" customWidth="1"/>
    <col min="49" max="49" width="12.7109375" customWidth="1"/>
  </cols>
  <sheetData>
    <row r="1" spans="1:51" ht="12" customHeight="1" x14ac:dyDescent="0.25">
      <c r="A1" s="1"/>
      <c r="B1" s="1"/>
      <c r="C1" s="1"/>
      <c r="D1" s="1"/>
      <c r="E1" s="1"/>
      <c r="F1" s="1"/>
      <c r="G1" s="1"/>
      <c r="H1" s="32" t="s">
        <v>124</v>
      </c>
      <c r="I1" s="32" t="s">
        <v>125</v>
      </c>
      <c r="J1" s="32" t="s">
        <v>126</v>
      </c>
      <c r="K1" s="109"/>
      <c r="L1" s="109"/>
      <c r="M1" s="110" t="s">
        <v>127</v>
      </c>
      <c r="N1" s="34" t="s">
        <v>127</v>
      </c>
      <c r="O1" s="115"/>
      <c r="P1" s="113"/>
      <c r="Q1" s="114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</row>
    <row r="2" spans="1:51" ht="12" customHeight="1" x14ac:dyDescent="0.25">
      <c r="A2" s="1"/>
      <c r="B2" s="1"/>
      <c r="C2" s="1"/>
      <c r="D2" s="1"/>
      <c r="E2" s="1"/>
      <c r="F2" s="1"/>
      <c r="G2" s="1"/>
      <c r="H2" s="35" t="s">
        <v>128</v>
      </c>
      <c r="I2" s="35" t="s">
        <v>129</v>
      </c>
      <c r="J2" s="36" t="s">
        <v>130</v>
      </c>
      <c r="K2" s="45" t="s">
        <v>131</v>
      </c>
      <c r="L2" s="45" t="s">
        <v>132</v>
      </c>
      <c r="M2" s="45" t="s">
        <v>133</v>
      </c>
      <c r="N2" s="35" t="s">
        <v>133</v>
      </c>
      <c r="O2" s="115"/>
      <c r="P2" s="113"/>
      <c r="Q2" s="114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</row>
    <row r="3" spans="1:51" ht="12" customHeight="1" x14ac:dyDescent="0.25">
      <c r="A3" s="1"/>
      <c r="B3" s="1"/>
      <c r="C3" s="1"/>
      <c r="D3" s="1"/>
      <c r="E3" s="1"/>
      <c r="F3" s="1"/>
      <c r="G3" s="1"/>
      <c r="H3" s="35" t="s">
        <v>134</v>
      </c>
      <c r="I3" s="35" t="s">
        <v>145</v>
      </c>
      <c r="J3" s="37" t="s">
        <v>129</v>
      </c>
      <c r="K3" s="35" t="s">
        <v>135</v>
      </c>
      <c r="L3" s="35" t="s">
        <v>123</v>
      </c>
      <c r="M3" s="38" t="s">
        <v>138</v>
      </c>
      <c r="N3" s="39" t="s">
        <v>142</v>
      </c>
      <c r="O3" s="115"/>
      <c r="P3" s="113"/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</row>
    <row r="4" spans="1:51" s="4" customFormat="1" ht="12" customHeight="1" thickBot="1" x14ac:dyDescent="0.3">
      <c r="A4" s="3"/>
      <c r="B4" s="3"/>
      <c r="C4" s="3"/>
      <c r="D4" s="3"/>
      <c r="E4" s="3"/>
      <c r="F4" s="3"/>
      <c r="G4" s="3"/>
      <c r="H4" s="40" t="s">
        <v>146</v>
      </c>
      <c r="I4" s="40" t="s">
        <v>147</v>
      </c>
      <c r="J4" s="40" t="s">
        <v>131</v>
      </c>
      <c r="K4" s="41" t="s">
        <v>123</v>
      </c>
      <c r="L4" s="42" t="s">
        <v>136</v>
      </c>
      <c r="M4" s="43" t="s">
        <v>141</v>
      </c>
      <c r="N4" s="43" t="s">
        <v>141</v>
      </c>
      <c r="O4" s="129"/>
      <c r="P4" s="129"/>
      <c r="Q4" s="116"/>
      <c r="R4" s="116"/>
      <c r="S4" s="116"/>
      <c r="T4" s="116"/>
      <c r="U4" s="116"/>
      <c r="V4" s="117"/>
      <c r="W4" s="116"/>
      <c r="X4" s="116"/>
      <c r="Y4" s="116"/>
      <c r="Z4" s="116"/>
      <c r="AA4" s="129"/>
      <c r="AB4" s="129"/>
      <c r="AC4" s="129"/>
      <c r="AD4" s="129"/>
      <c r="AE4" s="118"/>
      <c r="AF4" s="118"/>
      <c r="AG4" s="118"/>
      <c r="AH4" s="118"/>
      <c r="AI4" s="118"/>
      <c r="AJ4" s="118"/>
      <c r="AK4" s="119"/>
      <c r="AL4" s="119"/>
      <c r="AM4" s="129"/>
      <c r="AN4" s="129"/>
      <c r="AO4" s="129"/>
      <c r="AP4" s="129"/>
      <c r="AQ4" s="129"/>
      <c r="AR4" s="129"/>
      <c r="AS4" s="129"/>
      <c r="AT4" s="129"/>
      <c r="AU4" s="129"/>
      <c r="AV4" s="129"/>
    </row>
    <row r="5" spans="1:51" ht="14.85" customHeight="1" x14ac:dyDescent="0.25">
      <c r="A5" s="1"/>
      <c r="B5" s="1" t="s">
        <v>0</v>
      </c>
      <c r="C5" s="1"/>
      <c r="D5" s="1"/>
      <c r="E5" s="1"/>
      <c r="F5" s="1"/>
      <c r="G5" s="1"/>
      <c r="H5" s="7"/>
      <c r="I5" s="7"/>
      <c r="J5" s="7"/>
      <c r="K5" s="2"/>
      <c r="L5" s="20"/>
      <c r="M5" s="20"/>
      <c r="O5" s="115"/>
      <c r="P5" s="118"/>
      <c r="Q5" s="118"/>
      <c r="R5" s="118"/>
      <c r="S5" s="118"/>
      <c r="T5" s="118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5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5"/>
      <c r="AQ5" s="116"/>
      <c r="AR5" s="116"/>
      <c r="AS5" s="116"/>
      <c r="AT5" s="116"/>
      <c r="AU5" s="116"/>
      <c r="AV5" s="116"/>
      <c r="AW5" s="22"/>
      <c r="AX5" s="22"/>
      <c r="AY5" s="22"/>
    </row>
    <row r="6" spans="1:51" ht="9.9499999999999993" customHeight="1" x14ac:dyDescent="0.25">
      <c r="A6" s="1"/>
      <c r="B6" s="1"/>
      <c r="C6" s="1"/>
      <c r="D6" s="1"/>
      <c r="E6" s="1"/>
      <c r="F6" s="1"/>
      <c r="G6" s="1"/>
      <c r="H6" s="7"/>
      <c r="I6" s="7"/>
      <c r="J6" s="7"/>
      <c r="K6" s="20"/>
      <c r="L6" s="20"/>
      <c r="M6" s="20"/>
      <c r="O6" s="115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20"/>
      <c r="AC6" s="120"/>
      <c r="AD6" s="120"/>
      <c r="AE6" s="115"/>
      <c r="AF6" s="116"/>
      <c r="AG6" s="118"/>
      <c r="AH6" s="118"/>
      <c r="AI6" s="118"/>
      <c r="AJ6" s="118"/>
      <c r="AK6" s="118"/>
      <c r="AL6" s="118"/>
      <c r="AM6" s="118"/>
      <c r="AN6" s="120"/>
      <c r="AO6" s="120"/>
      <c r="AP6" s="115"/>
      <c r="AQ6" s="116"/>
      <c r="AR6" s="116"/>
      <c r="AS6" s="116"/>
      <c r="AT6" s="116"/>
      <c r="AU6" s="116"/>
      <c r="AV6" s="116"/>
      <c r="AW6" s="22"/>
      <c r="AX6" s="22"/>
      <c r="AY6" s="22"/>
    </row>
    <row r="7" spans="1:51" ht="14.1" customHeight="1" x14ac:dyDescent="0.25">
      <c r="A7" s="30"/>
      <c r="B7" s="1"/>
      <c r="C7" s="1"/>
      <c r="D7" s="1" t="s">
        <v>1</v>
      </c>
      <c r="E7" s="1"/>
      <c r="F7" s="1"/>
      <c r="G7" s="1"/>
      <c r="H7" s="133"/>
      <c r="I7" s="133"/>
      <c r="J7" s="133"/>
      <c r="K7" s="133"/>
      <c r="L7" s="133"/>
      <c r="M7" s="133"/>
      <c r="N7" s="133"/>
      <c r="O7" s="115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20"/>
      <c r="AC7" s="120"/>
      <c r="AD7" s="120"/>
      <c r="AE7" s="115"/>
      <c r="AF7" s="118"/>
      <c r="AG7" s="118"/>
      <c r="AH7" s="118"/>
      <c r="AI7" s="118"/>
      <c r="AJ7" s="118"/>
      <c r="AK7" s="118"/>
      <c r="AL7" s="118"/>
      <c r="AM7" s="118"/>
      <c r="AN7" s="120"/>
      <c r="AO7" s="120"/>
      <c r="AP7" s="115"/>
      <c r="AQ7" s="118"/>
      <c r="AR7" s="118"/>
      <c r="AS7" s="118"/>
      <c r="AT7" s="118"/>
      <c r="AU7" s="118"/>
      <c r="AV7" s="118"/>
      <c r="AW7" s="18"/>
      <c r="AX7" s="21"/>
      <c r="AY7" s="21"/>
    </row>
    <row r="8" spans="1:51" ht="14.85" customHeight="1" x14ac:dyDescent="0.25">
      <c r="A8" s="30"/>
      <c r="B8" s="1"/>
      <c r="C8" s="1"/>
      <c r="D8" s="1"/>
      <c r="E8" s="1" t="s">
        <v>2</v>
      </c>
      <c r="F8" s="1"/>
      <c r="G8" s="1"/>
      <c r="H8" s="57"/>
      <c r="I8" s="57"/>
      <c r="J8" s="57"/>
      <c r="K8" s="57"/>
      <c r="L8" s="57"/>
      <c r="M8" s="57" t="s">
        <v>148</v>
      </c>
      <c r="N8" s="55"/>
      <c r="O8" s="115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20"/>
      <c r="AC8" s="120"/>
      <c r="AD8" s="120"/>
      <c r="AE8" s="115"/>
      <c r="AF8" s="118"/>
      <c r="AG8" s="118"/>
      <c r="AH8" s="118"/>
      <c r="AI8" s="118"/>
      <c r="AJ8" s="118"/>
      <c r="AK8" s="118"/>
      <c r="AL8" s="118"/>
      <c r="AM8" s="118"/>
      <c r="AN8" s="120"/>
      <c r="AO8" s="120"/>
      <c r="AP8" s="115"/>
      <c r="AQ8" s="118"/>
      <c r="AR8" s="118"/>
      <c r="AS8" s="118"/>
      <c r="AT8" s="118"/>
      <c r="AU8" s="118"/>
      <c r="AV8" s="118"/>
      <c r="AW8" s="18"/>
      <c r="AX8" s="21"/>
      <c r="AY8" s="21"/>
    </row>
    <row r="9" spans="1:51" ht="14.85" customHeight="1" x14ac:dyDescent="0.25">
      <c r="A9" s="30"/>
      <c r="B9" s="1"/>
      <c r="C9" s="1"/>
      <c r="D9" s="1"/>
      <c r="E9" s="1"/>
      <c r="F9" s="1" t="s">
        <v>3</v>
      </c>
      <c r="G9" s="1"/>
      <c r="H9" s="63">
        <v>582759.24</v>
      </c>
      <c r="I9" s="50">
        <f>H9/3</f>
        <v>194253.08</v>
      </c>
      <c r="J9" s="50">
        <f>SUM(H9:I9)</f>
        <v>777012.32</v>
      </c>
      <c r="K9" s="63">
        <v>813000</v>
      </c>
      <c r="L9" s="111">
        <v>813000</v>
      </c>
      <c r="M9" s="59">
        <f>L9-J9</f>
        <v>35987.680000000051</v>
      </c>
      <c r="N9" s="59">
        <f>L9-K9</f>
        <v>0</v>
      </c>
      <c r="O9" s="115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20"/>
      <c r="AC9" s="120"/>
      <c r="AD9" s="120"/>
      <c r="AE9" s="115"/>
      <c r="AF9" s="118"/>
      <c r="AG9" s="118"/>
      <c r="AH9" s="118"/>
      <c r="AI9" s="118"/>
      <c r="AJ9" s="118"/>
      <c r="AK9" s="118"/>
      <c r="AL9" s="118"/>
      <c r="AM9" s="118"/>
      <c r="AN9" s="120"/>
      <c r="AO9" s="120"/>
      <c r="AP9" s="115"/>
      <c r="AQ9" s="118"/>
      <c r="AR9" s="118"/>
      <c r="AS9" s="118"/>
      <c r="AT9" s="118"/>
      <c r="AU9" s="118"/>
      <c r="AV9" s="118"/>
      <c r="AW9" s="18"/>
      <c r="AX9" s="21"/>
      <c r="AY9" s="21"/>
    </row>
    <row r="10" spans="1:51" ht="14.85" customHeight="1" x14ac:dyDescent="0.25">
      <c r="A10" s="30"/>
      <c r="B10" s="1"/>
      <c r="C10" s="1"/>
      <c r="D10" s="1"/>
      <c r="E10" s="1"/>
      <c r="F10" s="1" t="s">
        <v>107</v>
      </c>
      <c r="G10" s="1"/>
      <c r="H10" s="63">
        <v>8000</v>
      </c>
      <c r="I10" s="50">
        <v>0</v>
      </c>
      <c r="J10" s="50">
        <f>SUM(H10:I10)</f>
        <v>8000</v>
      </c>
      <c r="K10" s="63"/>
      <c r="L10" s="111">
        <v>0</v>
      </c>
      <c r="M10" s="59">
        <f>L10-J10</f>
        <v>-8000</v>
      </c>
      <c r="N10" s="65">
        <f>L10-K10</f>
        <v>0</v>
      </c>
      <c r="O10" s="115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20"/>
      <c r="AC10" s="120"/>
      <c r="AD10" s="120"/>
      <c r="AE10" s="115"/>
      <c r="AF10" s="118"/>
      <c r="AG10" s="118"/>
      <c r="AH10" s="118"/>
      <c r="AI10" s="118"/>
      <c r="AJ10" s="118"/>
      <c r="AK10" s="118"/>
      <c r="AL10" s="118"/>
      <c r="AM10" s="118"/>
      <c r="AN10" s="120"/>
      <c r="AO10" s="120"/>
      <c r="AP10" s="115"/>
      <c r="AQ10" s="118"/>
      <c r="AR10" s="118"/>
      <c r="AS10" s="118"/>
      <c r="AT10" s="118"/>
      <c r="AU10" s="118"/>
      <c r="AV10" s="118"/>
      <c r="AW10" s="18"/>
      <c r="AX10" s="21"/>
      <c r="AY10" s="21"/>
    </row>
    <row r="11" spans="1:51" ht="14.85" customHeight="1" x14ac:dyDescent="0.25">
      <c r="A11" s="30"/>
      <c r="B11" s="1"/>
      <c r="C11" s="1"/>
      <c r="D11" s="1"/>
      <c r="E11" s="1"/>
      <c r="F11" s="1" t="s">
        <v>4</v>
      </c>
      <c r="G11" s="1"/>
      <c r="H11" s="63">
        <v>300</v>
      </c>
      <c r="I11" s="50">
        <f>H11/3</f>
        <v>100</v>
      </c>
      <c r="J11" s="50">
        <f>SUM(H11:I11)</f>
        <v>400</v>
      </c>
      <c r="K11" s="63"/>
      <c r="L11" s="111">
        <v>400</v>
      </c>
      <c r="M11" s="59">
        <f>L11-J11</f>
        <v>0</v>
      </c>
      <c r="N11" s="65">
        <f>L11-K11</f>
        <v>400</v>
      </c>
      <c r="O11" s="115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20"/>
      <c r="AC11" s="120"/>
      <c r="AD11" s="120"/>
      <c r="AE11" s="115"/>
      <c r="AF11" s="118"/>
      <c r="AG11" s="118"/>
      <c r="AH11" s="118"/>
      <c r="AI11" s="118"/>
      <c r="AJ11" s="118"/>
      <c r="AK11" s="118"/>
      <c r="AL11" s="118"/>
      <c r="AM11" s="118"/>
      <c r="AN11" s="120"/>
      <c r="AO11" s="120"/>
      <c r="AP11" s="115"/>
      <c r="AQ11" s="118"/>
      <c r="AR11" s="118"/>
      <c r="AS11" s="118"/>
      <c r="AT11" s="118"/>
      <c r="AU11" s="118"/>
      <c r="AV11" s="118"/>
      <c r="AW11" s="18"/>
      <c r="AX11" s="21"/>
      <c r="AY11" s="21"/>
    </row>
    <row r="12" spans="1:51" ht="14.85" customHeight="1" x14ac:dyDescent="0.25">
      <c r="A12" s="30"/>
      <c r="B12" s="1"/>
      <c r="C12" s="1"/>
      <c r="D12" s="1"/>
      <c r="E12" s="1"/>
      <c r="F12" s="1" t="s">
        <v>5</v>
      </c>
      <c r="G12" s="1"/>
      <c r="H12" s="63">
        <v>4920.97</v>
      </c>
      <c r="I12" s="50">
        <f>H12/3</f>
        <v>1640.3233333333335</v>
      </c>
      <c r="J12" s="50">
        <f>SUM(H12:I12)</f>
        <v>6561.293333333334</v>
      </c>
      <c r="K12" s="63">
        <v>7800</v>
      </c>
      <c r="L12" s="111">
        <f>6200-400</f>
        <v>5800</v>
      </c>
      <c r="M12" s="59">
        <f>L12-J12</f>
        <v>-761.29333333333398</v>
      </c>
      <c r="N12" s="65">
        <f>L12-K12</f>
        <v>-2000</v>
      </c>
      <c r="O12" s="115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20"/>
      <c r="AC12" s="120"/>
      <c r="AD12" s="120"/>
      <c r="AE12" s="115"/>
      <c r="AF12" s="118"/>
      <c r="AG12" s="118"/>
      <c r="AH12" s="118"/>
      <c r="AI12" s="118"/>
      <c r="AJ12" s="118"/>
      <c r="AK12" s="118"/>
      <c r="AL12" s="118"/>
      <c r="AM12" s="118"/>
      <c r="AN12" s="120"/>
      <c r="AO12" s="120"/>
      <c r="AP12" s="115"/>
      <c r="AQ12" s="118"/>
      <c r="AR12" s="118"/>
      <c r="AS12" s="118"/>
      <c r="AT12" s="118"/>
      <c r="AU12" s="118"/>
      <c r="AV12" s="118"/>
      <c r="AW12" s="18"/>
      <c r="AX12" s="21"/>
      <c r="AY12" s="21"/>
    </row>
    <row r="13" spans="1:51" ht="14.85" customHeight="1" thickBot="1" x14ac:dyDescent="0.3">
      <c r="A13" s="30"/>
      <c r="B13" s="1"/>
      <c r="C13" s="1"/>
      <c r="D13" s="1"/>
      <c r="E13" s="1"/>
      <c r="F13" s="1" t="s">
        <v>6</v>
      </c>
      <c r="G13" s="1"/>
      <c r="H13" s="63">
        <v>23400</v>
      </c>
      <c r="I13" s="50">
        <f>H13/3</f>
        <v>7800</v>
      </c>
      <c r="J13" s="50">
        <f>SUM(H13:I13)</f>
        <v>31200</v>
      </c>
      <c r="K13" s="63">
        <v>32400</v>
      </c>
      <c r="L13" s="67">
        <f>1400*12*2</f>
        <v>33600</v>
      </c>
      <c r="M13" s="59">
        <f>L13-J13</f>
        <v>2400</v>
      </c>
      <c r="N13" s="65">
        <f>L13-K13</f>
        <v>1200</v>
      </c>
      <c r="O13" s="115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20"/>
      <c r="AC13" s="120"/>
      <c r="AD13" s="120"/>
      <c r="AE13" s="115"/>
      <c r="AF13" s="118"/>
      <c r="AG13" s="118"/>
      <c r="AH13" s="118"/>
      <c r="AI13" s="118"/>
      <c r="AJ13" s="118"/>
      <c r="AK13" s="118"/>
      <c r="AL13" s="118"/>
      <c r="AM13" s="118"/>
      <c r="AN13" s="120"/>
      <c r="AO13" s="120"/>
      <c r="AP13" s="115"/>
      <c r="AQ13" s="118"/>
      <c r="AR13" s="118"/>
      <c r="AS13" s="118"/>
      <c r="AT13" s="118"/>
      <c r="AU13" s="118"/>
      <c r="AV13" s="118"/>
      <c r="AW13" s="18"/>
      <c r="AX13" s="21"/>
      <c r="AY13" s="21"/>
    </row>
    <row r="14" spans="1:51" s="12" customFormat="1" ht="14.85" customHeight="1" thickBot="1" x14ac:dyDescent="0.3">
      <c r="A14" s="30"/>
      <c r="B14" s="14"/>
      <c r="C14" s="14"/>
      <c r="D14" s="14"/>
      <c r="E14" s="14" t="s">
        <v>7</v>
      </c>
      <c r="F14" s="14"/>
      <c r="G14" s="14"/>
      <c r="H14" s="68">
        <f>ROUND(SUM(H8:H13),5)</f>
        <v>619380.21</v>
      </c>
      <c r="I14" s="68">
        <f t="shared" ref="I14:N14" si="0">ROUND(SUM(I8:I13),5)</f>
        <v>203793.40333</v>
      </c>
      <c r="J14" s="68">
        <f t="shared" si="0"/>
        <v>823173.61332999996</v>
      </c>
      <c r="K14" s="68">
        <f t="shared" si="0"/>
        <v>853200</v>
      </c>
      <c r="L14" s="75">
        <f t="shared" si="0"/>
        <v>852800</v>
      </c>
      <c r="M14" s="68">
        <f t="shared" si="0"/>
        <v>29626.38667</v>
      </c>
      <c r="N14" s="68">
        <f t="shared" si="0"/>
        <v>-400</v>
      </c>
      <c r="O14" s="115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20"/>
      <c r="AC14" s="120"/>
      <c r="AD14" s="120"/>
      <c r="AE14" s="115"/>
      <c r="AF14" s="118"/>
      <c r="AG14" s="118"/>
      <c r="AH14" s="118"/>
      <c r="AI14" s="118"/>
      <c r="AJ14" s="118"/>
      <c r="AK14" s="118"/>
      <c r="AL14" s="118"/>
      <c r="AM14" s="118"/>
      <c r="AN14" s="120"/>
      <c r="AO14" s="120"/>
      <c r="AP14" s="115"/>
      <c r="AQ14" s="118"/>
      <c r="AR14" s="118"/>
      <c r="AS14" s="118"/>
      <c r="AT14" s="118"/>
      <c r="AU14" s="118"/>
      <c r="AV14" s="118"/>
      <c r="AW14" s="18"/>
      <c r="AX14" s="21"/>
      <c r="AY14" s="21"/>
    </row>
    <row r="15" spans="1:51" s="12" customFormat="1" ht="14.85" customHeight="1" thickBot="1" x14ac:dyDescent="0.3">
      <c r="A15" s="30"/>
      <c r="B15" s="15"/>
      <c r="C15" s="15"/>
      <c r="D15" s="15" t="s">
        <v>8</v>
      </c>
      <c r="E15" s="15"/>
      <c r="F15" s="15"/>
      <c r="G15" s="15"/>
      <c r="H15" s="69">
        <f t="shared" ref="H15:N15" si="1">ROUND(H14,5)</f>
        <v>619380.21</v>
      </c>
      <c r="I15" s="69">
        <f t="shared" si="1"/>
        <v>203793.40333</v>
      </c>
      <c r="J15" s="69">
        <f t="shared" si="1"/>
        <v>823173.61332999996</v>
      </c>
      <c r="K15" s="69">
        <f t="shared" si="1"/>
        <v>853200</v>
      </c>
      <c r="L15" s="69">
        <f t="shared" si="1"/>
        <v>852800</v>
      </c>
      <c r="M15" s="69">
        <f t="shared" si="1"/>
        <v>29626.38667</v>
      </c>
      <c r="N15" s="70">
        <f t="shared" si="1"/>
        <v>-400</v>
      </c>
      <c r="O15" s="115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20"/>
      <c r="AC15" s="120"/>
      <c r="AD15" s="120"/>
      <c r="AE15" s="115"/>
      <c r="AF15" s="118"/>
      <c r="AG15" s="118"/>
      <c r="AH15" s="118"/>
      <c r="AI15" s="118"/>
      <c r="AJ15" s="118"/>
      <c r="AK15" s="118"/>
      <c r="AL15" s="118"/>
      <c r="AM15" s="118"/>
      <c r="AN15" s="120"/>
      <c r="AO15" s="120"/>
      <c r="AP15" s="115"/>
      <c r="AQ15" s="118"/>
      <c r="AR15" s="118"/>
      <c r="AS15" s="118"/>
      <c r="AT15" s="118"/>
      <c r="AU15" s="118"/>
      <c r="AV15" s="118"/>
      <c r="AW15" s="18"/>
      <c r="AX15" s="21"/>
      <c r="AY15" s="21"/>
    </row>
    <row r="16" spans="1:51" ht="17.25" customHeight="1" x14ac:dyDescent="0.25">
      <c r="A16" s="30"/>
      <c r="B16" s="1"/>
      <c r="C16" s="1"/>
      <c r="D16" s="1" t="s">
        <v>9</v>
      </c>
      <c r="E16" s="1"/>
      <c r="F16" s="1"/>
      <c r="G16" s="1"/>
      <c r="H16" s="48"/>
      <c r="I16" s="48"/>
      <c r="J16" s="48"/>
      <c r="K16" s="48"/>
      <c r="L16" s="48"/>
      <c r="M16" s="48"/>
      <c r="N16" s="71"/>
      <c r="O16" s="115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20"/>
      <c r="AC16" s="120"/>
      <c r="AD16" s="120"/>
      <c r="AE16" s="115"/>
      <c r="AF16" s="118"/>
      <c r="AG16" s="118"/>
      <c r="AH16" s="118"/>
      <c r="AI16" s="118"/>
      <c r="AJ16" s="118"/>
      <c r="AK16" s="118"/>
      <c r="AL16" s="118"/>
      <c r="AM16" s="118"/>
      <c r="AN16" s="120"/>
      <c r="AO16" s="120"/>
      <c r="AP16" s="115"/>
      <c r="AQ16" s="118"/>
      <c r="AR16" s="118"/>
      <c r="AS16" s="118"/>
      <c r="AT16" s="118"/>
      <c r="AU16" s="118"/>
      <c r="AV16" s="118"/>
      <c r="AW16" s="18"/>
      <c r="AX16" s="21"/>
      <c r="AY16" s="21"/>
    </row>
    <row r="17" spans="1:51" ht="14.85" customHeight="1" x14ac:dyDescent="0.25">
      <c r="A17" s="30"/>
      <c r="B17" s="1"/>
      <c r="C17" s="1"/>
      <c r="D17" s="1"/>
      <c r="E17" s="1" t="s">
        <v>10</v>
      </c>
      <c r="F17" s="1"/>
      <c r="G17" s="1"/>
      <c r="H17" s="48"/>
      <c r="I17" s="48"/>
      <c r="J17" s="48"/>
      <c r="K17" s="48"/>
      <c r="L17" s="48"/>
      <c r="M17" s="48"/>
      <c r="N17" s="71"/>
      <c r="O17" s="115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20"/>
      <c r="AC17" s="120"/>
      <c r="AD17" s="120"/>
      <c r="AE17" s="115"/>
      <c r="AF17" s="118"/>
      <c r="AG17" s="118"/>
      <c r="AH17" s="118"/>
      <c r="AI17" s="118"/>
      <c r="AJ17" s="118"/>
      <c r="AK17" s="118"/>
      <c r="AL17" s="118"/>
      <c r="AM17" s="118"/>
      <c r="AN17" s="120"/>
      <c r="AO17" s="120"/>
      <c r="AP17" s="115"/>
      <c r="AQ17" s="118"/>
      <c r="AR17" s="118"/>
      <c r="AS17" s="118"/>
      <c r="AT17" s="118"/>
      <c r="AU17" s="118"/>
      <c r="AV17" s="118"/>
      <c r="AW17" s="18"/>
      <c r="AX17" s="21"/>
      <c r="AY17" s="21"/>
    </row>
    <row r="18" spans="1:51" ht="14.85" customHeight="1" x14ac:dyDescent="0.25">
      <c r="A18" s="30"/>
      <c r="B18" s="1"/>
      <c r="C18" s="1"/>
      <c r="D18" s="1"/>
      <c r="E18" s="1"/>
      <c r="F18" s="1" t="s">
        <v>11</v>
      </c>
      <c r="G18" s="1"/>
      <c r="H18" s="48"/>
      <c r="I18" s="72"/>
      <c r="J18" s="72"/>
      <c r="K18" s="48"/>
      <c r="L18" s="48"/>
      <c r="M18" s="48"/>
      <c r="N18" s="71"/>
      <c r="O18" s="115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20"/>
      <c r="AC18" s="120"/>
      <c r="AD18" s="120"/>
      <c r="AE18" s="115"/>
      <c r="AF18" s="118"/>
      <c r="AG18" s="118"/>
      <c r="AH18" s="118"/>
      <c r="AI18" s="118"/>
      <c r="AJ18" s="118"/>
      <c r="AK18" s="118"/>
      <c r="AL18" s="118"/>
      <c r="AM18" s="118"/>
      <c r="AN18" s="120"/>
      <c r="AO18" s="120"/>
      <c r="AP18" s="115"/>
      <c r="AQ18" s="118"/>
      <c r="AR18" s="118"/>
      <c r="AS18" s="118"/>
      <c r="AT18" s="118"/>
      <c r="AU18" s="118"/>
      <c r="AV18" s="118"/>
      <c r="AW18" s="18"/>
      <c r="AX18" s="21"/>
      <c r="AY18" s="21"/>
    </row>
    <row r="19" spans="1:51" ht="14.85" customHeight="1" x14ac:dyDescent="0.25">
      <c r="A19" s="30"/>
      <c r="B19" s="1"/>
      <c r="C19" s="1"/>
      <c r="D19" s="1"/>
      <c r="E19" s="1"/>
      <c r="F19" s="1"/>
      <c r="G19" s="1" t="s">
        <v>12</v>
      </c>
      <c r="H19" s="63">
        <v>7375.88</v>
      </c>
      <c r="I19" s="50">
        <f t="shared" ref="I19:I34" si="2">H19/3</f>
        <v>2458.6266666666666</v>
      </c>
      <c r="J19" s="50">
        <f t="shared" ref="J19:J34" si="3">SUM(H19:I19)</f>
        <v>9834.5066666666662</v>
      </c>
      <c r="K19" s="63">
        <v>13050</v>
      </c>
      <c r="L19" s="64">
        <v>12000</v>
      </c>
      <c r="M19" s="97">
        <f t="shared" ref="M19:M34" si="4">L19-J19</f>
        <v>2165.4933333333338</v>
      </c>
      <c r="N19" s="65">
        <f t="shared" ref="N19:N34" si="5">L19-K19</f>
        <v>-1050</v>
      </c>
      <c r="O19" s="115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20"/>
      <c r="AC19" s="120"/>
      <c r="AD19" s="120"/>
      <c r="AE19" s="115"/>
      <c r="AF19" s="118"/>
      <c r="AG19" s="118"/>
      <c r="AH19" s="118"/>
      <c r="AI19" s="118"/>
      <c r="AJ19" s="118"/>
      <c r="AK19" s="118"/>
      <c r="AL19" s="118"/>
      <c r="AM19" s="118"/>
      <c r="AN19" s="120"/>
      <c r="AO19" s="120"/>
      <c r="AP19" s="115"/>
      <c r="AQ19" s="118"/>
      <c r="AR19" s="118"/>
      <c r="AS19" s="118"/>
      <c r="AT19" s="118"/>
      <c r="AU19" s="118"/>
      <c r="AV19" s="118"/>
      <c r="AW19" s="18"/>
      <c r="AX19" s="21"/>
      <c r="AY19" s="21"/>
    </row>
    <row r="20" spans="1:51" ht="14.85" customHeight="1" x14ac:dyDescent="0.25">
      <c r="A20" s="30"/>
      <c r="B20" s="1"/>
      <c r="C20" s="1"/>
      <c r="D20" s="1"/>
      <c r="E20" s="1"/>
      <c r="F20" s="1"/>
      <c r="G20" s="1" t="s">
        <v>13</v>
      </c>
      <c r="H20" s="63">
        <v>3086.16</v>
      </c>
      <c r="I20" s="50">
        <f t="shared" si="2"/>
        <v>1028.72</v>
      </c>
      <c r="J20" s="50">
        <f t="shared" si="3"/>
        <v>4114.88</v>
      </c>
      <c r="K20" s="63">
        <v>5400</v>
      </c>
      <c r="L20" s="64">
        <v>5000</v>
      </c>
      <c r="M20" s="97">
        <f t="shared" si="4"/>
        <v>885.11999999999989</v>
      </c>
      <c r="N20" s="65">
        <f t="shared" si="5"/>
        <v>-400</v>
      </c>
      <c r="O20" s="115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20"/>
      <c r="AC20" s="120"/>
      <c r="AD20" s="120"/>
      <c r="AE20" s="115"/>
      <c r="AF20" s="118"/>
      <c r="AG20" s="118"/>
      <c r="AH20" s="118"/>
      <c r="AI20" s="118"/>
      <c r="AJ20" s="118"/>
      <c r="AK20" s="118"/>
      <c r="AL20" s="118"/>
      <c r="AM20" s="118"/>
      <c r="AN20" s="120"/>
      <c r="AO20" s="120"/>
      <c r="AP20" s="115"/>
      <c r="AQ20" s="118"/>
      <c r="AR20" s="118"/>
      <c r="AS20" s="118"/>
      <c r="AT20" s="118"/>
      <c r="AU20" s="118"/>
      <c r="AV20" s="118"/>
      <c r="AW20" s="18"/>
      <c r="AX20" s="21"/>
      <c r="AY20" s="21"/>
    </row>
    <row r="21" spans="1:51" ht="14.85" customHeight="1" x14ac:dyDescent="0.25">
      <c r="A21" s="30"/>
      <c r="B21" s="1"/>
      <c r="C21" s="1"/>
      <c r="D21" s="1"/>
      <c r="E21" s="1"/>
      <c r="F21" s="1"/>
      <c r="G21" s="1" t="s">
        <v>112</v>
      </c>
      <c r="H21" s="63">
        <v>2088.4699999999998</v>
      </c>
      <c r="I21" s="50">
        <f t="shared" si="2"/>
        <v>696.15666666666664</v>
      </c>
      <c r="J21" s="50">
        <f t="shared" si="3"/>
        <v>2784.6266666666666</v>
      </c>
      <c r="K21" s="63">
        <v>2500</v>
      </c>
      <c r="L21" s="64">
        <v>2600</v>
      </c>
      <c r="M21" s="97">
        <f t="shared" si="4"/>
        <v>-184.62666666666655</v>
      </c>
      <c r="N21" s="95">
        <f t="shared" si="5"/>
        <v>100</v>
      </c>
      <c r="O21" s="115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20"/>
      <c r="AC21" s="120"/>
      <c r="AD21" s="120"/>
      <c r="AE21" s="115"/>
      <c r="AF21" s="118"/>
      <c r="AG21" s="118"/>
      <c r="AH21" s="118"/>
      <c r="AI21" s="118"/>
      <c r="AJ21" s="118"/>
      <c r="AK21" s="118"/>
      <c r="AL21" s="118"/>
      <c r="AM21" s="118"/>
      <c r="AN21" s="120"/>
      <c r="AO21" s="120"/>
      <c r="AP21" s="115"/>
      <c r="AQ21" s="118"/>
      <c r="AR21" s="118"/>
      <c r="AS21" s="118"/>
      <c r="AT21" s="118"/>
      <c r="AU21" s="118"/>
      <c r="AV21" s="118"/>
      <c r="AW21" s="18"/>
      <c r="AX21" s="21"/>
      <c r="AY21" s="21"/>
    </row>
    <row r="22" spans="1:51" ht="14.85" customHeight="1" x14ac:dyDescent="0.25">
      <c r="A22" s="30"/>
      <c r="B22" s="1"/>
      <c r="C22" s="1"/>
      <c r="D22" s="1"/>
      <c r="E22" s="1"/>
      <c r="F22" s="1"/>
      <c r="G22" s="1" t="s">
        <v>14</v>
      </c>
      <c r="H22" s="63">
        <v>395.62</v>
      </c>
      <c r="I22" s="50">
        <f t="shared" si="2"/>
        <v>131.87333333333333</v>
      </c>
      <c r="J22" s="50">
        <f t="shared" si="3"/>
        <v>527.49333333333334</v>
      </c>
      <c r="K22" s="63">
        <v>1200</v>
      </c>
      <c r="L22" s="64">
        <v>1000</v>
      </c>
      <c r="M22" s="97">
        <f t="shared" si="4"/>
        <v>472.50666666666666</v>
      </c>
      <c r="N22" s="65">
        <f t="shared" si="5"/>
        <v>-200</v>
      </c>
      <c r="O22" s="115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20"/>
      <c r="AC22" s="120"/>
      <c r="AD22" s="120"/>
      <c r="AE22" s="115"/>
      <c r="AF22" s="118"/>
      <c r="AG22" s="118"/>
      <c r="AH22" s="118"/>
      <c r="AI22" s="118"/>
      <c r="AJ22" s="118"/>
      <c r="AK22" s="118"/>
      <c r="AL22" s="118"/>
      <c r="AM22" s="118"/>
      <c r="AN22" s="120"/>
      <c r="AO22" s="120"/>
      <c r="AP22" s="115"/>
      <c r="AQ22" s="118"/>
      <c r="AR22" s="118"/>
      <c r="AS22" s="118"/>
      <c r="AT22" s="118"/>
      <c r="AU22" s="118"/>
      <c r="AV22" s="118"/>
      <c r="AW22" s="18"/>
      <c r="AX22" s="21"/>
      <c r="AY22" s="21"/>
    </row>
    <row r="23" spans="1:51" ht="14.85" customHeight="1" x14ac:dyDescent="0.25">
      <c r="A23" s="30"/>
      <c r="B23" s="1"/>
      <c r="C23" s="1"/>
      <c r="D23" s="1"/>
      <c r="E23" s="1"/>
      <c r="F23" s="1"/>
      <c r="G23" s="1" t="s">
        <v>15</v>
      </c>
      <c r="H23" s="63">
        <v>1295.04</v>
      </c>
      <c r="I23" s="50">
        <f t="shared" si="2"/>
        <v>431.68</v>
      </c>
      <c r="J23" s="50">
        <f t="shared" si="3"/>
        <v>1726.72</v>
      </c>
      <c r="K23" s="63">
        <v>2510</v>
      </c>
      <c r="L23" s="64">
        <v>2000</v>
      </c>
      <c r="M23" s="97">
        <f t="shared" si="4"/>
        <v>273.27999999999997</v>
      </c>
      <c r="N23" s="65">
        <f t="shared" si="5"/>
        <v>-510</v>
      </c>
      <c r="O23" s="115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20"/>
      <c r="AC23" s="120"/>
      <c r="AD23" s="120"/>
      <c r="AE23" s="115"/>
      <c r="AF23" s="118"/>
      <c r="AG23" s="118"/>
      <c r="AH23" s="118"/>
      <c r="AI23" s="118"/>
      <c r="AJ23" s="118"/>
      <c r="AK23" s="118"/>
      <c r="AL23" s="118"/>
      <c r="AM23" s="118"/>
      <c r="AN23" s="120"/>
      <c r="AO23" s="120"/>
      <c r="AP23" s="115"/>
      <c r="AQ23" s="118"/>
      <c r="AR23" s="118"/>
      <c r="AS23" s="118"/>
      <c r="AT23" s="118"/>
      <c r="AU23" s="118"/>
      <c r="AV23" s="118"/>
      <c r="AW23" s="18"/>
      <c r="AX23" s="21"/>
      <c r="AY23" s="21"/>
    </row>
    <row r="24" spans="1:51" ht="14.85" customHeight="1" x14ac:dyDescent="0.25">
      <c r="A24" s="30"/>
      <c r="B24" s="1"/>
      <c r="C24" s="1"/>
      <c r="D24" s="1"/>
      <c r="E24" s="1"/>
      <c r="F24" s="1"/>
      <c r="G24" s="1" t="s">
        <v>16</v>
      </c>
      <c r="H24" s="63">
        <v>556.91</v>
      </c>
      <c r="I24" s="50">
        <f t="shared" si="2"/>
        <v>185.63666666666666</v>
      </c>
      <c r="J24" s="50">
        <f t="shared" si="3"/>
        <v>742.54666666666662</v>
      </c>
      <c r="K24" s="63">
        <v>1500</v>
      </c>
      <c r="L24" s="64">
        <v>1000</v>
      </c>
      <c r="M24" s="97">
        <f t="shared" si="4"/>
        <v>257.45333333333338</v>
      </c>
      <c r="N24" s="65">
        <f t="shared" si="5"/>
        <v>-500</v>
      </c>
      <c r="O24" s="115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20"/>
      <c r="AC24" s="120"/>
      <c r="AD24" s="120"/>
      <c r="AE24" s="115"/>
      <c r="AF24" s="118"/>
      <c r="AG24" s="118"/>
      <c r="AH24" s="118"/>
      <c r="AI24" s="118"/>
      <c r="AJ24" s="118"/>
      <c r="AK24" s="118"/>
      <c r="AL24" s="118"/>
      <c r="AM24" s="118"/>
      <c r="AN24" s="120"/>
      <c r="AO24" s="120"/>
      <c r="AP24" s="115"/>
      <c r="AQ24" s="118"/>
      <c r="AR24" s="118"/>
      <c r="AS24" s="118"/>
      <c r="AT24" s="118"/>
      <c r="AU24" s="118"/>
      <c r="AV24" s="118"/>
      <c r="AW24" s="18"/>
      <c r="AX24" s="21"/>
      <c r="AY24" s="21"/>
    </row>
    <row r="25" spans="1:51" ht="14.85" customHeight="1" x14ac:dyDescent="0.25">
      <c r="A25" s="30"/>
      <c r="B25" s="1"/>
      <c r="C25" s="1"/>
      <c r="D25" s="1"/>
      <c r="E25" s="1"/>
      <c r="F25" s="1"/>
      <c r="G25" s="1" t="s">
        <v>17</v>
      </c>
      <c r="H25" s="63">
        <v>382.37</v>
      </c>
      <c r="I25" s="50">
        <f t="shared" si="2"/>
        <v>127.45666666666666</v>
      </c>
      <c r="J25" s="50">
        <f t="shared" si="3"/>
        <v>509.82666666666665</v>
      </c>
      <c r="K25" s="63">
        <v>1000</v>
      </c>
      <c r="L25" s="64">
        <v>750</v>
      </c>
      <c r="M25" s="97">
        <f t="shared" si="4"/>
        <v>240.17333333333335</v>
      </c>
      <c r="N25" s="65">
        <f t="shared" si="5"/>
        <v>-250</v>
      </c>
      <c r="O25" s="115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20"/>
      <c r="AC25" s="120"/>
      <c r="AD25" s="120"/>
      <c r="AE25" s="115"/>
      <c r="AF25" s="118"/>
      <c r="AG25" s="118"/>
      <c r="AH25" s="118"/>
      <c r="AI25" s="118"/>
      <c r="AJ25" s="118"/>
      <c r="AK25" s="118"/>
      <c r="AL25" s="118"/>
      <c r="AM25" s="118"/>
      <c r="AN25" s="120"/>
      <c r="AO25" s="120"/>
      <c r="AP25" s="115"/>
      <c r="AQ25" s="118"/>
      <c r="AR25" s="118"/>
      <c r="AS25" s="118"/>
      <c r="AT25" s="118"/>
      <c r="AU25" s="118"/>
      <c r="AV25" s="118"/>
      <c r="AW25" s="18"/>
      <c r="AX25" s="21"/>
      <c r="AY25" s="21"/>
    </row>
    <row r="26" spans="1:51" ht="14.85" customHeight="1" x14ac:dyDescent="0.25">
      <c r="A26" s="30"/>
      <c r="B26" s="1"/>
      <c r="C26" s="1"/>
      <c r="D26" s="1"/>
      <c r="E26" s="1"/>
      <c r="F26" s="1"/>
      <c r="G26" s="1" t="s">
        <v>18</v>
      </c>
      <c r="H26" s="63">
        <v>5266.33</v>
      </c>
      <c r="I26" s="50">
        <f t="shared" si="2"/>
        <v>1755.4433333333334</v>
      </c>
      <c r="J26" s="50">
        <f t="shared" si="3"/>
        <v>7021.7733333333335</v>
      </c>
      <c r="K26" s="63">
        <v>20969</v>
      </c>
      <c r="L26" s="64">
        <v>15000</v>
      </c>
      <c r="M26" s="97">
        <f t="shared" si="4"/>
        <v>7978.2266666666665</v>
      </c>
      <c r="N26" s="65">
        <f t="shared" si="5"/>
        <v>-5969</v>
      </c>
      <c r="O26" s="115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20"/>
      <c r="AC26" s="120"/>
      <c r="AD26" s="120"/>
      <c r="AE26" s="115"/>
      <c r="AF26" s="118"/>
      <c r="AG26" s="118"/>
      <c r="AH26" s="118"/>
      <c r="AI26" s="118"/>
      <c r="AJ26" s="118"/>
      <c r="AK26" s="118"/>
      <c r="AL26" s="118"/>
      <c r="AM26" s="118"/>
      <c r="AN26" s="120"/>
      <c r="AO26" s="120"/>
      <c r="AP26" s="115"/>
      <c r="AQ26" s="118"/>
      <c r="AR26" s="118"/>
      <c r="AS26" s="118"/>
      <c r="AT26" s="118"/>
      <c r="AU26" s="118"/>
      <c r="AV26" s="118"/>
      <c r="AW26" s="18"/>
      <c r="AX26" s="21"/>
      <c r="AY26" s="21"/>
    </row>
    <row r="27" spans="1:51" ht="14.85" customHeight="1" x14ac:dyDescent="0.25">
      <c r="A27" s="30"/>
      <c r="B27" s="1"/>
      <c r="C27" s="1"/>
      <c r="D27" s="1"/>
      <c r="E27" s="1"/>
      <c r="F27" s="1"/>
      <c r="G27" s="1" t="s">
        <v>19</v>
      </c>
      <c r="H27" s="63">
        <v>900.2</v>
      </c>
      <c r="I27" s="50">
        <f t="shared" si="2"/>
        <v>300.06666666666666</v>
      </c>
      <c r="J27" s="50">
        <f t="shared" si="3"/>
        <v>1200.2666666666667</v>
      </c>
      <c r="K27" s="63">
        <v>750</v>
      </c>
      <c r="L27" s="64">
        <v>1500</v>
      </c>
      <c r="M27" s="97">
        <f t="shared" si="4"/>
        <v>299.73333333333335</v>
      </c>
      <c r="N27" s="95">
        <f t="shared" si="5"/>
        <v>750</v>
      </c>
      <c r="O27" s="115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20"/>
      <c r="AC27" s="120"/>
      <c r="AD27" s="120"/>
      <c r="AE27" s="115"/>
      <c r="AF27" s="118"/>
      <c r="AG27" s="118"/>
      <c r="AH27" s="118"/>
      <c r="AI27" s="118"/>
      <c r="AJ27" s="118"/>
      <c r="AK27" s="118"/>
      <c r="AL27" s="118"/>
      <c r="AM27" s="118"/>
      <c r="AN27" s="120"/>
      <c r="AO27" s="120"/>
      <c r="AP27" s="115"/>
      <c r="AQ27" s="118"/>
      <c r="AR27" s="118"/>
      <c r="AS27" s="118"/>
      <c r="AT27" s="118"/>
      <c r="AU27" s="118"/>
      <c r="AV27" s="118"/>
      <c r="AW27" s="18"/>
      <c r="AX27" s="21"/>
      <c r="AY27" s="21"/>
    </row>
    <row r="28" spans="1:51" ht="14.85" customHeight="1" x14ac:dyDescent="0.25">
      <c r="A28" s="30"/>
      <c r="B28" s="1"/>
      <c r="C28" s="1"/>
      <c r="D28" s="1"/>
      <c r="E28" s="1"/>
      <c r="F28" s="1"/>
      <c r="G28" s="1" t="s">
        <v>20</v>
      </c>
      <c r="H28" s="63">
        <v>9985.5</v>
      </c>
      <c r="I28" s="50">
        <f t="shared" si="2"/>
        <v>3328.5</v>
      </c>
      <c r="J28" s="50">
        <f t="shared" si="3"/>
        <v>13314</v>
      </c>
      <c r="K28" s="63">
        <v>13750</v>
      </c>
      <c r="L28" s="64">
        <v>13750</v>
      </c>
      <c r="M28" s="97">
        <f t="shared" si="4"/>
        <v>436</v>
      </c>
      <c r="N28" s="65">
        <f t="shared" si="5"/>
        <v>0</v>
      </c>
      <c r="O28" s="115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20"/>
      <c r="AC28" s="120"/>
      <c r="AD28" s="120"/>
      <c r="AE28" s="115"/>
      <c r="AF28" s="118"/>
      <c r="AG28" s="118"/>
      <c r="AH28" s="118"/>
      <c r="AI28" s="118"/>
      <c r="AJ28" s="118"/>
      <c r="AK28" s="118"/>
      <c r="AL28" s="118"/>
      <c r="AM28" s="118"/>
      <c r="AN28" s="120"/>
      <c r="AO28" s="120"/>
      <c r="AP28" s="115"/>
      <c r="AQ28" s="118"/>
      <c r="AR28" s="118"/>
      <c r="AS28" s="118"/>
      <c r="AT28" s="118"/>
      <c r="AU28" s="118"/>
      <c r="AV28" s="118"/>
      <c r="AW28" s="18"/>
      <c r="AX28" s="21"/>
      <c r="AY28" s="21"/>
    </row>
    <row r="29" spans="1:51" ht="14.85" customHeight="1" x14ac:dyDescent="0.25">
      <c r="A29" s="30"/>
      <c r="B29" s="1"/>
      <c r="C29" s="1"/>
      <c r="D29" s="1"/>
      <c r="E29" s="1"/>
      <c r="F29" s="1"/>
      <c r="G29" s="1" t="s">
        <v>118</v>
      </c>
      <c r="H29" s="63">
        <v>1113.5999999999999</v>
      </c>
      <c r="I29" s="50">
        <f t="shared" si="2"/>
        <v>371.2</v>
      </c>
      <c r="J29" s="50">
        <f t="shared" si="3"/>
        <v>1484.8</v>
      </c>
      <c r="K29" s="63">
        <v>1300</v>
      </c>
      <c r="L29" s="64">
        <v>1600</v>
      </c>
      <c r="M29" s="97">
        <f t="shared" si="4"/>
        <v>115.20000000000005</v>
      </c>
      <c r="N29" s="65">
        <f t="shared" si="5"/>
        <v>300</v>
      </c>
      <c r="O29" s="115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20"/>
      <c r="AC29" s="120"/>
      <c r="AD29" s="120"/>
      <c r="AE29" s="115"/>
      <c r="AF29" s="118"/>
      <c r="AG29" s="118"/>
      <c r="AH29" s="118"/>
      <c r="AI29" s="118"/>
      <c r="AJ29" s="118"/>
      <c r="AK29" s="118"/>
      <c r="AL29" s="118"/>
      <c r="AM29" s="118"/>
      <c r="AN29" s="120"/>
      <c r="AO29" s="120"/>
      <c r="AP29" s="115"/>
      <c r="AQ29" s="118"/>
      <c r="AR29" s="118"/>
      <c r="AS29" s="118"/>
      <c r="AT29" s="118"/>
      <c r="AU29" s="118"/>
      <c r="AV29" s="118"/>
      <c r="AW29" s="18"/>
      <c r="AX29" s="21"/>
      <c r="AY29" s="21"/>
    </row>
    <row r="30" spans="1:51" ht="14.85" customHeight="1" x14ac:dyDescent="0.25">
      <c r="A30" s="30"/>
      <c r="B30" s="1"/>
      <c r="C30" s="1"/>
      <c r="D30" s="1"/>
      <c r="E30" s="1"/>
      <c r="F30" s="1"/>
      <c r="G30" s="1" t="s">
        <v>21</v>
      </c>
      <c r="H30" s="63">
        <v>2843.81</v>
      </c>
      <c r="I30" s="50">
        <f t="shared" si="2"/>
        <v>947.93666666666661</v>
      </c>
      <c r="J30" s="50">
        <f t="shared" si="3"/>
        <v>3791.7466666666664</v>
      </c>
      <c r="K30" s="63">
        <v>1000</v>
      </c>
      <c r="L30" s="64">
        <v>3000</v>
      </c>
      <c r="M30" s="97">
        <f t="shared" si="4"/>
        <v>-791.74666666666644</v>
      </c>
      <c r="N30" s="95">
        <f t="shared" si="5"/>
        <v>2000</v>
      </c>
      <c r="O30" s="115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20"/>
      <c r="AC30" s="120"/>
      <c r="AD30" s="120"/>
      <c r="AE30" s="115"/>
      <c r="AF30" s="118"/>
      <c r="AG30" s="118"/>
      <c r="AH30" s="118"/>
      <c r="AI30" s="118"/>
      <c r="AJ30" s="118"/>
      <c r="AK30" s="118"/>
      <c r="AL30" s="118"/>
      <c r="AM30" s="118"/>
      <c r="AN30" s="120"/>
      <c r="AO30" s="120"/>
      <c r="AP30" s="115"/>
      <c r="AQ30" s="118"/>
      <c r="AR30" s="118"/>
      <c r="AS30" s="118"/>
      <c r="AT30" s="118"/>
      <c r="AU30" s="118"/>
      <c r="AV30" s="118"/>
      <c r="AW30" s="18"/>
      <c r="AX30" s="21"/>
      <c r="AY30" s="21"/>
    </row>
    <row r="31" spans="1:51" ht="14.85" customHeight="1" x14ac:dyDescent="0.25">
      <c r="A31" s="30"/>
      <c r="B31" s="1"/>
      <c r="C31" s="1"/>
      <c r="D31" s="1"/>
      <c r="E31" s="1"/>
      <c r="F31" s="1"/>
      <c r="G31" s="1" t="s">
        <v>22</v>
      </c>
      <c r="H31" s="63">
        <v>-1.54</v>
      </c>
      <c r="I31" s="112">
        <v>7750</v>
      </c>
      <c r="J31" s="50">
        <f t="shared" si="3"/>
        <v>7748.46</v>
      </c>
      <c r="K31" s="63">
        <v>9000</v>
      </c>
      <c r="L31" s="64">
        <v>9000</v>
      </c>
      <c r="M31" s="97">
        <f t="shared" si="4"/>
        <v>1251.54</v>
      </c>
      <c r="N31" s="65">
        <f t="shared" si="5"/>
        <v>0</v>
      </c>
      <c r="O31" s="115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20"/>
      <c r="AC31" s="120"/>
      <c r="AD31" s="120"/>
      <c r="AE31" s="115"/>
      <c r="AF31" s="118"/>
      <c r="AG31" s="118"/>
      <c r="AH31" s="118"/>
      <c r="AI31" s="118"/>
      <c r="AJ31" s="118"/>
      <c r="AK31" s="118"/>
      <c r="AL31" s="118"/>
      <c r="AM31" s="118"/>
      <c r="AN31" s="120"/>
      <c r="AO31" s="120"/>
      <c r="AP31" s="115"/>
      <c r="AQ31" s="118"/>
      <c r="AR31" s="118"/>
      <c r="AS31" s="118"/>
      <c r="AT31" s="118"/>
      <c r="AU31" s="118"/>
      <c r="AV31" s="118"/>
      <c r="AW31" s="18"/>
      <c r="AX31" s="21"/>
      <c r="AY31" s="21"/>
    </row>
    <row r="32" spans="1:51" ht="14.85" customHeight="1" x14ac:dyDescent="0.25">
      <c r="A32" s="30"/>
      <c r="B32" s="1"/>
      <c r="C32" s="1"/>
      <c r="D32" s="1"/>
      <c r="E32" s="1"/>
      <c r="F32" s="1"/>
      <c r="G32" s="1" t="s">
        <v>23</v>
      </c>
      <c r="H32" s="63">
        <v>3273.61</v>
      </c>
      <c r="I32" s="50">
        <f t="shared" si="2"/>
        <v>1091.2033333333334</v>
      </c>
      <c r="J32" s="50">
        <f t="shared" si="3"/>
        <v>4364.8133333333335</v>
      </c>
      <c r="K32" s="63">
        <v>2500</v>
      </c>
      <c r="L32" s="64">
        <v>4500</v>
      </c>
      <c r="M32" s="97">
        <f t="shared" si="4"/>
        <v>135.1866666666665</v>
      </c>
      <c r="N32" s="95">
        <f t="shared" si="5"/>
        <v>2000</v>
      </c>
      <c r="O32" s="115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20"/>
      <c r="AC32" s="120"/>
      <c r="AD32" s="120"/>
      <c r="AE32" s="115"/>
      <c r="AF32" s="118"/>
      <c r="AG32" s="118"/>
      <c r="AH32" s="118"/>
      <c r="AI32" s="118"/>
      <c r="AJ32" s="118"/>
      <c r="AK32" s="118"/>
      <c r="AL32" s="118"/>
      <c r="AM32" s="118"/>
      <c r="AN32" s="120"/>
      <c r="AO32" s="120"/>
      <c r="AP32" s="115"/>
      <c r="AQ32" s="118"/>
      <c r="AR32" s="118"/>
      <c r="AS32" s="118"/>
      <c r="AT32" s="118"/>
      <c r="AU32" s="118"/>
      <c r="AV32" s="118"/>
      <c r="AW32" s="18"/>
      <c r="AX32" s="21"/>
      <c r="AY32" s="21"/>
    </row>
    <row r="33" spans="1:51" ht="14.85" customHeight="1" x14ac:dyDescent="0.25">
      <c r="A33" s="30"/>
      <c r="B33" s="1"/>
      <c r="C33" s="1"/>
      <c r="D33" s="1"/>
      <c r="E33" s="1"/>
      <c r="F33" s="1"/>
      <c r="G33" s="1" t="s">
        <v>24</v>
      </c>
      <c r="H33" s="63">
        <v>1030.9100000000001</v>
      </c>
      <c r="I33" s="50">
        <f t="shared" si="2"/>
        <v>343.63666666666671</v>
      </c>
      <c r="J33" s="50">
        <f t="shared" si="3"/>
        <v>1374.5466666666669</v>
      </c>
      <c r="K33" s="63">
        <v>2000</v>
      </c>
      <c r="L33" s="64">
        <v>1500</v>
      </c>
      <c r="M33" s="97">
        <f t="shared" si="4"/>
        <v>125.45333333333315</v>
      </c>
      <c r="N33" s="65">
        <f t="shared" si="5"/>
        <v>-500</v>
      </c>
      <c r="O33" s="115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20"/>
      <c r="AC33" s="120"/>
      <c r="AD33" s="120"/>
      <c r="AE33" s="115"/>
      <c r="AF33" s="118"/>
      <c r="AG33" s="118"/>
      <c r="AH33" s="118"/>
      <c r="AI33" s="118"/>
      <c r="AJ33" s="118"/>
      <c r="AK33" s="118"/>
      <c r="AL33" s="118"/>
      <c r="AM33" s="118"/>
      <c r="AN33" s="120"/>
      <c r="AO33" s="120"/>
      <c r="AP33" s="115"/>
      <c r="AQ33" s="118"/>
      <c r="AR33" s="118"/>
      <c r="AS33" s="118"/>
      <c r="AT33" s="118"/>
      <c r="AU33" s="118"/>
      <c r="AV33" s="118"/>
      <c r="AW33" s="18"/>
      <c r="AX33" s="21"/>
      <c r="AY33" s="21"/>
    </row>
    <row r="34" spans="1:51" ht="14.85" customHeight="1" thickBot="1" x14ac:dyDescent="0.3">
      <c r="A34" s="30"/>
      <c r="B34" s="1"/>
      <c r="C34" s="1"/>
      <c r="D34" s="1"/>
      <c r="E34" s="1"/>
      <c r="F34" s="1"/>
      <c r="G34" s="1" t="s">
        <v>114</v>
      </c>
      <c r="H34" s="66">
        <v>825.16</v>
      </c>
      <c r="I34" s="51">
        <f t="shared" si="2"/>
        <v>275.05333333333334</v>
      </c>
      <c r="J34" s="51">
        <f t="shared" si="3"/>
        <v>1100.2133333333334</v>
      </c>
      <c r="K34" s="66">
        <v>1000</v>
      </c>
      <c r="L34" s="67">
        <v>1000</v>
      </c>
      <c r="M34" s="98">
        <f t="shared" si="4"/>
        <v>-100.21333333333337</v>
      </c>
      <c r="N34" s="60">
        <f t="shared" si="5"/>
        <v>0</v>
      </c>
      <c r="O34" s="115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20"/>
      <c r="AC34" s="120"/>
      <c r="AD34" s="120"/>
      <c r="AE34" s="115"/>
      <c r="AF34" s="118"/>
      <c r="AG34" s="118"/>
      <c r="AH34" s="118"/>
      <c r="AI34" s="118"/>
      <c r="AJ34" s="118"/>
      <c r="AK34" s="118"/>
      <c r="AL34" s="118"/>
      <c r="AM34" s="118"/>
      <c r="AN34" s="120"/>
      <c r="AO34" s="120"/>
      <c r="AP34" s="115"/>
      <c r="AQ34" s="118"/>
      <c r="AR34" s="118"/>
      <c r="AS34" s="118"/>
      <c r="AT34" s="118"/>
      <c r="AU34" s="118"/>
      <c r="AV34" s="118"/>
      <c r="AW34" s="18"/>
      <c r="AX34" s="21"/>
      <c r="AY34" s="21"/>
    </row>
    <row r="35" spans="1:51" s="12" customFormat="1" ht="14.85" customHeight="1" x14ac:dyDescent="0.25">
      <c r="A35" s="30"/>
      <c r="B35" s="14"/>
      <c r="C35" s="14"/>
      <c r="D35" s="14"/>
      <c r="E35" s="14"/>
      <c r="F35" s="14" t="s">
        <v>25</v>
      </c>
      <c r="G35" s="14"/>
      <c r="H35" s="73">
        <f>ROUND(SUM(H18:H34),5)</f>
        <v>40418.03</v>
      </c>
      <c r="I35" s="73">
        <f t="shared" ref="I35:N35" si="6">ROUND(SUM(I18:I34),5)</f>
        <v>21223.19</v>
      </c>
      <c r="J35" s="73">
        <f t="shared" si="6"/>
        <v>61641.22</v>
      </c>
      <c r="K35" s="73">
        <f t="shared" si="6"/>
        <v>79429</v>
      </c>
      <c r="L35" s="73">
        <f t="shared" si="6"/>
        <v>75200</v>
      </c>
      <c r="M35" s="99">
        <f t="shared" si="6"/>
        <v>13558.78</v>
      </c>
      <c r="N35" s="74">
        <f t="shared" si="6"/>
        <v>-4229</v>
      </c>
      <c r="O35" s="115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20"/>
      <c r="AC35" s="120"/>
      <c r="AD35" s="120"/>
      <c r="AE35" s="115"/>
      <c r="AF35" s="118"/>
      <c r="AG35" s="118"/>
      <c r="AH35" s="118"/>
      <c r="AI35" s="118"/>
      <c r="AJ35" s="118"/>
      <c r="AK35" s="118"/>
      <c r="AL35" s="118"/>
      <c r="AM35" s="118"/>
      <c r="AN35" s="120"/>
      <c r="AO35" s="120"/>
      <c r="AP35" s="115"/>
      <c r="AQ35" s="118"/>
      <c r="AR35" s="118"/>
      <c r="AS35" s="118"/>
      <c r="AT35" s="118"/>
      <c r="AU35" s="118"/>
      <c r="AV35" s="118"/>
      <c r="AW35" s="18"/>
      <c r="AX35" s="21"/>
      <c r="AY35" s="21"/>
    </row>
    <row r="36" spans="1:51" ht="14.85" customHeight="1" x14ac:dyDescent="0.25">
      <c r="A36" s="30"/>
      <c r="B36" s="1"/>
      <c r="C36" s="1"/>
      <c r="D36" s="1"/>
      <c r="E36" s="1"/>
      <c r="F36" s="1" t="s">
        <v>26</v>
      </c>
      <c r="G36" s="1"/>
      <c r="H36" s="48"/>
      <c r="I36" s="48"/>
      <c r="J36" s="48"/>
      <c r="K36" s="48"/>
      <c r="L36" s="48"/>
      <c r="M36" s="100"/>
      <c r="N36" s="71"/>
      <c r="O36" s="115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20"/>
      <c r="AC36" s="120"/>
      <c r="AD36" s="120"/>
      <c r="AE36" s="115"/>
      <c r="AF36" s="118"/>
      <c r="AG36" s="118"/>
      <c r="AH36" s="118"/>
      <c r="AI36" s="118"/>
      <c r="AJ36" s="118"/>
      <c r="AK36" s="118"/>
      <c r="AL36" s="118"/>
      <c r="AM36" s="118"/>
      <c r="AN36" s="120"/>
      <c r="AO36" s="120"/>
      <c r="AP36" s="115"/>
      <c r="AQ36" s="118"/>
      <c r="AR36" s="118"/>
      <c r="AS36" s="118"/>
      <c r="AT36" s="118"/>
      <c r="AU36" s="118"/>
      <c r="AV36" s="118"/>
      <c r="AW36" s="18"/>
      <c r="AX36" s="21"/>
      <c r="AY36" s="21"/>
    </row>
    <row r="37" spans="1:51" ht="14.85" customHeight="1" x14ac:dyDescent="0.25">
      <c r="A37" s="30"/>
      <c r="B37" s="1"/>
      <c r="C37" s="1"/>
      <c r="D37" s="1"/>
      <c r="E37" s="1"/>
      <c r="F37" s="1"/>
      <c r="G37" s="1" t="s">
        <v>27</v>
      </c>
      <c r="H37" s="63">
        <v>227386.75</v>
      </c>
      <c r="I37" s="50">
        <f t="shared" ref="I37:I44" si="7">H37/3</f>
        <v>75795.583333333328</v>
      </c>
      <c r="J37" s="50">
        <f t="shared" ref="J37:J44" si="8">SUM(H37:I37)</f>
        <v>303182.33333333331</v>
      </c>
      <c r="K37" s="63">
        <v>312551</v>
      </c>
      <c r="L37" s="111">
        <v>342598</v>
      </c>
      <c r="M37" s="97">
        <f t="shared" ref="M37:M44" si="9">L37-J37</f>
        <v>39415.666666666686</v>
      </c>
      <c r="N37" s="65">
        <f t="shared" ref="N37:N44" si="10">L37-K37</f>
        <v>30047</v>
      </c>
      <c r="O37" s="130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20"/>
      <c r="AC37" s="120"/>
      <c r="AD37" s="120"/>
      <c r="AE37" s="115"/>
      <c r="AF37" s="118"/>
      <c r="AG37" s="118"/>
      <c r="AH37" s="118"/>
      <c r="AI37" s="118"/>
      <c r="AJ37" s="118"/>
      <c r="AK37" s="118"/>
      <c r="AL37" s="118"/>
      <c r="AM37" s="118"/>
      <c r="AN37" s="120"/>
      <c r="AO37" s="120"/>
      <c r="AP37" s="115"/>
      <c r="AQ37" s="118"/>
      <c r="AR37" s="118"/>
      <c r="AS37" s="118"/>
      <c r="AT37" s="118"/>
      <c r="AU37" s="118"/>
      <c r="AV37" s="118"/>
      <c r="AW37" s="18"/>
      <c r="AX37" s="21"/>
      <c r="AY37" s="21"/>
    </row>
    <row r="38" spans="1:51" ht="14.85" customHeight="1" x14ac:dyDescent="0.25">
      <c r="A38" s="30"/>
      <c r="B38" s="1"/>
      <c r="C38" s="1"/>
      <c r="D38" s="1"/>
      <c r="E38" s="1"/>
      <c r="F38" s="1"/>
      <c r="G38" s="1" t="s">
        <v>28</v>
      </c>
      <c r="H38" s="63">
        <v>57750.3</v>
      </c>
      <c r="I38" s="50">
        <f t="shared" si="7"/>
        <v>19250.100000000002</v>
      </c>
      <c r="J38" s="50">
        <f t="shared" si="8"/>
        <v>77000.400000000009</v>
      </c>
      <c r="K38" s="63">
        <v>80000</v>
      </c>
      <c r="L38" s="111">
        <v>80000</v>
      </c>
      <c r="M38" s="97">
        <f t="shared" si="9"/>
        <v>2999.5999999999913</v>
      </c>
      <c r="N38" s="65">
        <f t="shared" si="10"/>
        <v>0</v>
      </c>
      <c r="O38" s="130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20"/>
      <c r="AC38" s="120"/>
      <c r="AD38" s="120"/>
      <c r="AE38" s="115"/>
      <c r="AF38" s="118"/>
      <c r="AG38" s="118"/>
      <c r="AH38" s="118"/>
      <c r="AI38" s="118"/>
      <c r="AJ38" s="118"/>
      <c r="AK38" s="118"/>
      <c r="AL38" s="118"/>
      <c r="AM38" s="118"/>
      <c r="AN38" s="120"/>
      <c r="AO38" s="120"/>
      <c r="AP38" s="115"/>
      <c r="AQ38" s="118"/>
      <c r="AR38" s="118"/>
      <c r="AS38" s="118"/>
      <c r="AT38" s="118"/>
      <c r="AU38" s="118"/>
      <c r="AV38" s="118"/>
      <c r="AW38" s="18"/>
      <c r="AX38" s="21"/>
      <c r="AY38" s="21"/>
    </row>
    <row r="39" spans="1:51" ht="14.85" customHeight="1" x14ac:dyDescent="0.25">
      <c r="A39" s="30"/>
      <c r="B39" s="1"/>
      <c r="C39" s="1"/>
      <c r="D39" s="1"/>
      <c r="E39" s="1"/>
      <c r="F39" s="1"/>
      <c r="G39" s="1" t="s">
        <v>29</v>
      </c>
      <c r="H39" s="63">
        <v>1140.42</v>
      </c>
      <c r="I39" s="50">
        <f t="shared" si="7"/>
        <v>380.14000000000004</v>
      </c>
      <c r="J39" s="50">
        <f t="shared" si="8"/>
        <v>1520.5600000000002</v>
      </c>
      <c r="K39" s="63">
        <v>900</v>
      </c>
      <c r="L39" s="111">
        <v>1200</v>
      </c>
      <c r="M39" s="97">
        <f t="shared" si="9"/>
        <v>-320.56000000000017</v>
      </c>
      <c r="N39" s="65">
        <f t="shared" si="10"/>
        <v>300</v>
      </c>
      <c r="O39" s="130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20"/>
      <c r="AC39" s="120"/>
      <c r="AD39" s="120"/>
      <c r="AE39" s="115"/>
      <c r="AF39" s="118"/>
      <c r="AG39" s="118"/>
      <c r="AH39" s="118"/>
      <c r="AI39" s="118"/>
      <c r="AJ39" s="118"/>
      <c r="AK39" s="118"/>
      <c r="AL39" s="118"/>
      <c r="AM39" s="118"/>
      <c r="AN39" s="120"/>
      <c r="AO39" s="120"/>
      <c r="AP39" s="115"/>
      <c r="AQ39" s="118"/>
      <c r="AR39" s="118"/>
      <c r="AS39" s="118"/>
      <c r="AT39" s="118"/>
      <c r="AU39" s="118"/>
      <c r="AV39" s="118"/>
      <c r="AW39" s="18"/>
      <c r="AX39" s="21"/>
      <c r="AY39" s="21"/>
    </row>
    <row r="40" spans="1:51" ht="14.85" customHeight="1" x14ac:dyDescent="0.25">
      <c r="A40" s="30"/>
      <c r="B40" s="1"/>
      <c r="C40" s="1"/>
      <c r="D40" s="1"/>
      <c r="E40" s="1"/>
      <c r="F40" s="1"/>
      <c r="G40" s="1" t="s">
        <v>30</v>
      </c>
      <c r="H40" s="63">
        <v>1000</v>
      </c>
      <c r="I40" s="50">
        <f t="shared" si="7"/>
        <v>333.33333333333331</v>
      </c>
      <c r="J40" s="50">
        <f t="shared" si="8"/>
        <v>1333.3333333333333</v>
      </c>
      <c r="K40" s="63">
        <v>6800</v>
      </c>
      <c r="L40" s="111">
        <v>6800</v>
      </c>
      <c r="M40" s="97">
        <f t="shared" si="9"/>
        <v>5466.666666666667</v>
      </c>
      <c r="N40" s="65">
        <f t="shared" si="10"/>
        <v>0</v>
      </c>
      <c r="O40" s="130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20"/>
      <c r="AC40" s="120"/>
      <c r="AD40" s="120"/>
      <c r="AE40" s="115"/>
      <c r="AF40" s="118"/>
      <c r="AG40" s="118"/>
      <c r="AH40" s="118"/>
      <c r="AI40" s="118"/>
      <c r="AJ40" s="118"/>
      <c r="AK40" s="118"/>
      <c r="AL40" s="118"/>
      <c r="AM40" s="118"/>
      <c r="AN40" s="120"/>
      <c r="AO40" s="120"/>
      <c r="AP40" s="115"/>
      <c r="AQ40" s="118"/>
      <c r="AR40" s="118"/>
      <c r="AS40" s="118"/>
      <c r="AT40" s="118"/>
      <c r="AU40" s="118"/>
      <c r="AV40" s="118"/>
      <c r="AW40" s="18"/>
      <c r="AX40" s="21"/>
      <c r="AY40" s="21"/>
    </row>
    <row r="41" spans="1:51" ht="14.85" customHeight="1" x14ac:dyDescent="0.25">
      <c r="A41" s="30"/>
      <c r="B41" s="1"/>
      <c r="C41" s="1"/>
      <c r="D41" s="1"/>
      <c r="E41" s="1"/>
      <c r="F41" s="1"/>
      <c r="G41" s="1" t="s">
        <v>31</v>
      </c>
      <c r="H41" s="63">
        <v>4739</v>
      </c>
      <c r="I41" s="50">
        <f t="shared" si="7"/>
        <v>1579.6666666666667</v>
      </c>
      <c r="J41" s="50">
        <f t="shared" si="8"/>
        <v>6318.666666666667</v>
      </c>
      <c r="K41" s="63">
        <v>4800</v>
      </c>
      <c r="L41" s="111">
        <v>5800</v>
      </c>
      <c r="M41" s="97">
        <f t="shared" si="9"/>
        <v>-518.66666666666697</v>
      </c>
      <c r="N41" s="95">
        <f t="shared" si="10"/>
        <v>1000</v>
      </c>
      <c r="O41" s="130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20"/>
      <c r="AC41" s="120"/>
      <c r="AD41" s="120"/>
      <c r="AE41" s="115"/>
      <c r="AF41" s="118"/>
      <c r="AG41" s="118"/>
      <c r="AH41" s="118"/>
      <c r="AI41" s="118"/>
      <c r="AJ41" s="118"/>
      <c r="AK41" s="118"/>
      <c r="AL41" s="118"/>
      <c r="AM41" s="118"/>
      <c r="AN41" s="120"/>
      <c r="AO41" s="120"/>
      <c r="AP41" s="115"/>
      <c r="AQ41" s="118"/>
      <c r="AR41" s="118"/>
      <c r="AS41" s="118"/>
      <c r="AT41" s="118"/>
      <c r="AU41" s="118"/>
      <c r="AV41" s="118"/>
      <c r="AW41" s="18"/>
      <c r="AX41" s="21"/>
      <c r="AY41" s="21"/>
    </row>
    <row r="42" spans="1:51" ht="14.85" customHeight="1" x14ac:dyDescent="0.25">
      <c r="A42" s="30"/>
      <c r="B42" s="1"/>
      <c r="C42" s="1"/>
      <c r="D42" s="1"/>
      <c r="E42" s="1"/>
      <c r="F42" s="1"/>
      <c r="G42" s="1" t="s">
        <v>32</v>
      </c>
      <c r="H42" s="63">
        <v>32643.03</v>
      </c>
      <c r="I42" s="50">
        <f t="shared" si="7"/>
        <v>10881.01</v>
      </c>
      <c r="J42" s="50">
        <f t="shared" si="8"/>
        <v>43524.04</v>
      </c>
      <c r="K42" s="63">
        <v>40989</v>
      </c>
      <c r="L42" s="111">
        <v>47772</v>
      </c>
      <c r="M42" s="97">
        <f t="shared" si="9"/>
        <v>4247.9599999999991</v>
      </c>
      <c r="N42" s="95">
        <f t="shared" si="10"/>
        <v>6783</v>
      </c>
      <c r="O42" s="130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20"/>
      <c r="AC42" s="120"/>
      <c r="AD42" s="120"/>
      <c r="AE42" s="115"/>
      <c r="AF42" s="118"/>
      <c r="AG42" s="118"/>
      <c r="AH42" s="118"/>
      <c r="AI42" s="118"/>
      <c r="AJ42" s="118"/>
      <c r="AK42" s="118"/>
      <c r="AL42" s="118"/>
      <c r="AM42" s="118"/>
      <c r="AN42" s="120"/>
      <c r="AO42" s="120"/>
      <c r="AP42" s="115"/>
      <c r="AQ42" s="118"/>
      <c r="AR42" s="118"/>
      <c r="AS42" s="118"/>
      <c r="AT42" s="118"/>
      <c r="AU42" s="118"/>
      <c r="AV42" s="118"/>
      <c r="AW42" s="18"/>
      <c r="AX42" s="21"/>
      <c r="AY42" s="21"/>
    </row>
    <row r="43" spans="1:51" ht="14.85" customHeight="1" x14ac:dyDescent="0.25">
      <c r="A43" s="30"/>
      <c r="B43" s="1"/>
      <c r="C43" s="1"/>
      <c r="D43" s="1"/>
      <c r="E43" s="1"/>
      <c r="F43" s="1"/>
      <c r="G43" s="1" t="s">
        <v>33</v>
      </c>
      <c r="H43" s="63">
        <v>6707.6</v>
      </c>
      <c r="I43" s="50">
        <f t="shared" si="7"/>
        <v>2235.8666666666668</v>
      </c>
      <c r="J43" s="50">
        <f t="shared" si="8"/>
        <v>8943.4666666666672</v>
      </c>
      <c r="K43" s="63">
        <v>9811</v>
      </c>
      <c r="L43" s="111">
        <v>11155</v>
      </c>
      <c r="M43" s="97">
        <f t="shared" si="9"/>
        <v>2211.5333333333328</v>
      </c>
      <c r="N43" s="65">
        <f t="shared" si="10"/>
        <v>1344</v>
      </c>
      <c r="O43" s="130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20"/>
      <c r="AC43" s="120"/>
      <c r="AD43" s="120"/>
      <c r="AE43" s="115"/>
      <c r="AF43" s="118"/>
      <c r="AG43" s="118"/>
      <c r="AH43" s="118"/>
      <c r="AI43" s="118"/>
      <c r="AJ43" s="118"/>
      <c r="AK43" s="118"/>
      <c r="AL43" s="118"/>
      <c r="AM43" s="118"/>
      <c r="AN43" s="120"/>
      <c r="AO43" s="120"/>
      <c r="AP43" s="115"/>
      <c r="AQ43" s="118"/>
      <c r="AR43" s="118"/>
      <c r="AS43" s="118"/>
      <c r="AT43" s="118"/>
      <c r="AU43" s="118"/>
      <c r="AV43" s="118"/>
      <c r="AW43" s="18"/>
      <c r="AX43" s="21"/>
      <c r="AY43" s="21"/>
    </row>
    <row r="44" spans="1:51" ht="14.85" customHeight="1" thickBot="1" x14ac:dyDescent="0.3">
      <c r="A44" s="30"/>
      <c r="B44" s="1"/>
      <c r="C44" s="1"/>
      <c r="D44" s="1"/>
      <c r="E44" s="1"/>
      <c r="F44" s="1"/>
      <c r="G44" s="1" t="s">
        <v>34</v>
      </c>
      <c r="H44" s="66">
        <v>6336.86</v>
      </c>
      <c r="I44" s="51">
        <f t="shared" si="7"/>
        <v>2112.2866666666664</v>
      </c>
      <c r="J44" s="51">
        <f t="shared" si="8"/>
        <v>8449.1466666666656</v>
      </c>
      <c r="K44" s="66">
        <v>9491</v>
      </c>
      <c r="L44" s="67">
        <v>8459</v>
      </c>
      <c r="M44" s="98">
        <f t="shared" si="9"/>
        <v>9.8533333333343762</v>
      </c>
      <c r="N44" s="60">
        <f t="shared" si="10"/>
        <v>-1032</v>
      </c>
      <c r="O44" s="130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20"/>
      <c r="AC44" s="120"/>
      <c r="AD44" s="120"/>
      <c r="AE44" s="115"/>
      <c r="AF44" s="118"/>
      <c r="AG44" s="118"/>
      <c r="AH44" s="118"/>
      <c r="AI44" s="118"/>
      <c r="AJ44" s="118"/>
      <c r="AK44" s="118"/>
      <c r="AL44" s="118"/>
      <c r="AM44" s="118"/>
      <c r="AN44" s="120"/>
      <c r="AO44" s="120"/>
      <c r="AP44" s="115"/>
      <c r="AQ44" s="118"/>
      <c r="AR44" s="118"/>
      <c r="AS44" s="118"/>
      <c r="AT44" s="118"/>
      <c r="AU44" s="118"/>
      <c r="AV44" s="118"/>
      <c r="AW44" s="18"/>
      <c r="AX44" s="21"/>
      <c r="AY44" s="21"/>
    </row>
    <row r="45" spans="1:51" s="12" customFormat="1" ht="14.85" customHeight="1" x14ac:dyDescent="0.25">
      <c r="A45" s="30"/>
      <c r="B45" s="14"/>
      <c r="C45" s="14"/>
      <c r="D45" s="14"/>
      <c r="E45" s="14"/>
      <c r="F45" s="14" t="s">
        <v>35</v>
      </c>
      <c r="G45" s="14"/>
      <c r="H45" s="73">
        <f>ROUND(SUM(H36:H44),5)</f>
        <v>337703.96</v>
      </c>
      <c r="I45" s="73">
        <f t="shared" ref="I45:N45" si="11">ROUND(SUM(I36:I44),5)</f>
        <v>112567.98667</v>
      </c>
      <c r="J45" s="73">
        <f t="shared" si="11"/>
        <v>450271.94666999998</v>
      </c>
      <c r="K45" s="75">
        <f t="shared" si="11"/>
        <v>465342</v>
      </c>
      <c r="L45" s="75">
        <f t="shared" si="11"/>
        <v>503784</v>
      </c>
      <c r="M45" s="101">
        <f t="shared" si="11"/>
        <v>53512.053330000002</v>
      </c>
      <c r="N45" s="74">
        <f t="shared" si="11"/>
        <v>38442</v>
      </c>
      <c r="O45" s="115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20"/>
      <c r="AC45" s="120"/>
      <c r="AD45" s="120"/>
      <c r="AE45" s="115"/>
      <c r="AF45" s="118"/>
      <c r="AG45" s="118"/>
      <c r="AH45" s="118"/>
      <c r="AI45" s="118"/>
      <c r="AJ45" s="118"/>
      <c r="AK45" s="118"/>
      <c r="AL45" s="118"/>
      <c r="AM45" s="118"/>
      <c r="AN45" s="120"/>
      <c r="AO45" s="120"/>
      <c r="AP45" s="115"/>
      <c r="AQ45" s="118"/>
      <c r="AR45" s="118"/>
      <c r="AS45" s="118"/>
      <c r="AT45" s="118"/>
      <c r="AU45" s="118"/>
      <c r="AV45" s="118"/>
      <c r="AW45" s="18"/>
      <c r="AX45" s="21"/>
      <c r="AY45" s="21"/>
    </row>
    <row r="46" spans="1:51" ht="14.85" customHeight="1" x14ac:dyDescent="0.25">
      <c r="A46" s="30"/>
      <c r="B46" s="1"/>
      <c r="C46" s="1"/>
      <c r="D46" s="1"/>
      <c r="E46" s="1"/>
      <c r="F46" s="1" t="s">
        <v>36</v>
      </c>
      <c r="G46" s="1"/>
      <c r="H46" s="48"/>
      <c r="I46" s="48"/>
      <c r="J46" s="48"/>
      <c r="K46" s="48"/>
      <c r="L46" s="48"/>
      <c r="M46" s="100"/>
      <c r="N46" s="71"/>
      <c r="O46" s="115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20"/>
      <c r="AC46" s="120"/>
      <c r="AD46" s="120"/>
      <c r="AE46" s="115"/>
      <c r="AF46" s="118"/>
      <c r="AG46" s="118"/>
      <c r="AH46" s="118"/>
      <c r="AI46" s="118"/>
      <c r="AJ46" s="118"/>
      <c r="AK46" s="118"/>
      <c r="AL46" s="118"/>
      <c r="AM46" s="118"/>
      <c r="AN46" s="120"/>
      <c r="AO46" s="120"/>
      <c r="AP46" s="115"/>
      <c r="AQ46" s="118"/>
      <c r="AR46" s="118"/>
      <c r="AS46" s="118"/>
      <c r="AT46" s="118"/>
      <c r="AU46" s="118"/>
      <c r="AV46" s="118"/>
      <c r="AW46" s="18"/>
      <c r="AX46" s="21"/>
      <c r="AY46" s="21"/>
    </row>
    <row r="47" spans="1:51" ht="14.85" customHeight="1" x14ac:dyDescent="0.25">
      <c r="A47" s="30"/>
      <c r="B47" s="1"/>
      <c r="C47" s="1"/>
      <c r="D47" s="1"/>
      <c r="E47" s="1"/>
      <c r="F47" s="1"/>
      <c r="G47" s="1" t="s">
        <v>37</v>
      </c>
      <c r="H47" s="63">
        <v>2728</v>
      </c>
      <c r="I47" s="50">
        <v>0</v>
      </c>
      <c r="J47" s="50">
        <f>SUM(H47:I47)</f>
        <v>2728</v>
      </c>
      <c r="K47" s="63">
        <v>2500</v>
      </c>
      <c r="L47" s="64">
        <v>3000</v>
      </c>
      <c r="M47" s="97">
        <f>L47-J47</f>
        <v>272</v>
      </c>
      <c r="N47" s="95">
        <f>L47-K47</f>
        <v>500</v>
      </c>
      <c r="O47" s="115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20"/>
      <c r="AC47" s="120"/>
      <c r="AD47" s="120"/>
      <c r="AE47" s="115"/>
      <c r="AF47" s="118"/>
      <c r="AG47" s="118"/>
      <c r="AH47" s="118"/>
      <c r="AI47" s="118"/>
      <c r="AJ47" s="118"/>
      <c r="AK47" s="118"/>
      <c r="AL47" s="118"/>
      <c r="AM47" s="118"/>
      <c r="AN47" s="120"/>
      <c r="AO47" s="120"/>
      <c r="AP47" s="115"/>
      <c r="AQ47" s="118"/>
      <c r="AR47" s="118"/>
      <c r="AS47" s="118"/>
      <c r="AT47" s="118"/>
      <c r="AU47" s="118"/>
      <c r="AV47" s="118"/>
      <c r="AW47" s="18"/>
      <c r="AX47" s="21"/>
      <c r="AY47" s="21"/>
    </row>
    <row r="48" spans="1:51" ht="14.85" customHeight="1" x14ac:dyDescent="0.25">
      <c r="A48" s="30"/>
      <c r="B48" s="1"/>
      <c r="C48" s="1"/>
      <c r="D48" s="1"/>
      <c r="E48" s="1"/>
      <c r="F48" s="1"/>
      <c r="G48" s="1" t="s">
        <v>38</v>
      </c>
      <c r="H48" s="63">
        <v>182.93</v>
      </c>
      <c r="I48" s="50">
        <f>H48/3</f>
        <v>60.976666666666667</v>
      </c>
      <c r="J48" s="50">
        <f>SUM(H48:I48)</f>
        <v>243.90666666666667</v>
      </c>
      <c r="K48" s="63">
        <v>2000</v>
      </c>
      <c r="L48" s="64">
        <v>1000</v>
      </c>
      <c r="M48" s="97">
        <f>L48-J48</f>
        <v>756.09333333333336</v>
      </c>
      <c r="N48" s="65">
        <f>L48-K48</f>
        <v>-1000</v>
      </c>
      <c r="O48" s="115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20"/>
      <c r="AC48" s="120"/>
      <c r="AD48" s="120"/>
      <c r="AE48" s="115"/>
      <c r="AF48" s="118"/>
      <c r="AG48" s="118"/>
      <c r="AH48" s="118"/>
      <c r="AI48" s="118"/>
      <c r="AJ48" s="118"/>
      <c r="AK48" s="118"/>
      <c r="AL48" s="118"/>
      <c r="AM48" s="118"/>
      <c r="AN48" s="120"/>
      <c r="AO48" s="120"/>
      <c r="AP48" s="115"/>
      <c r="AQ48" s="118"/>
      <c r="AR48" s="118"/>
      <c r="AS48" s="118"/>
      <c r="AT48" s="118"/>
      <c r="AU48" s="118"/>
      <c r="AV48" s="118"/>
      <c r="AW48" s="18"/>
      <c r="AX48" s="21"/>
      <c r="AY48" s="21"/>
    </row>
    <row r="49" spans="1:51" ht="14.85" customHeight="1" thickBot="1" x14ac:dyDescent="0.3">
      <c r="A49" s="30"/>
      <c r="B49" s="1"/>
      <c r="C49" s="1"/>
      <c r="D49" s="1"/>
      <c r="E49" s="1"/>
      <c r="F49" s="1"/>
      <c r="G49" s="1" t="s">
        <v>39</v>
      </c>
      <c r="H49" s="66">
        <v>718.98</v>
      </c>
      <c r="I49" s="51">
        <f>H49/3</f>
        <v>239.66</v>
      </c>
      <c r="J49" s="51">
        <f>SUM(H49:I49)</f>
        <v>958.64</v>
      </c>
      <c r="K49" s="66">
        <v>1500</v>
      </c>
      <c r="L49" s="67">
        <v>1500</v>
      </c>
      <c r="M49" s="98">
        <f>L49-J49</f>
        <v>541.36</v>
      </c>
      <c r="N49" s="60">
        <f>L49-K49</f>
        <v>0</v>
      </c>
      <c r="O49" s="115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20"/>
      <c r="AC49" s="120"/>
      <c r="AD49" s="120"/>
      <c r="AE49" s="115"/>
      <c r="AF49" s="118"/>
      <c r="AG49" s="118"/>
      <c r="AH49" s="118"/>
      <c r="AI49" s="118"/>
      <c r="AJ49" s="118"/>
      <c r="AK49" s="118"/>
      <c r="AL49" s="118"/>
      <c r="AM49" s="118"/>
      <c r="AN49" s="120"/>
      <c r="AO49" s="120"/>
      <c r="AP49" s="115"/>
      <c r="AQ49" s="118"/>
      <c r="AR49" s="118"/>
      <c r="AS49" s="118"/>
      <c r="AT49" s="118"/>
      <c r="AU49" s="118"/>
      <c r="AV49" s="118"/>
      <c r="AW49" s="18"/>
      <c r="AX49" s="21"/>
      <c r="AY49" s="21"/>
    </row>
    <row r="50" spans="1:51" s="12" customFormat="1" ht="14.85" customHeight="1" x14ac:dyDescent="0.25">
      <c r="A50" s="30"/>
      <c r="B50" s="14"/>
      <c r="C50" s="14"/>
      <c r="D50" s="14"/>
      <c r="E50" s="14"/>
      <c r="F50" s="14" t="s">
        <v>40</v>
      </c>
      <c r="G50" s="14"/>
      <c r="H50" s="73">
        <f>ROUND(SUM(H46:H49),5)</f>
        <v>3629.91</v>
      </c>
      <c r="I50" s="73">
        <f t="shared" ref="I50:N50" si="12">ROUND(SUM(I46:I49),5)</f>
        <v>300.63666999999998</v>
      </c>
      <c r="J50" s="73">
        <f t="shared" si="12"/>
        <v>3930.5466700000002</v>
      </c>
      <c r="K50" s="73">
        <f t="shared" si="12"/>
        <v>6000</v>
      </c>
      <c r="L50" s="73">
        <f t="shared" si="12"/>
        <v>5500</v>
      </c>
      <c r="M50" s="99">
        <f t="shared" si="12"/>
        <v>1569.4533300000001</v>
      </c>
      <c r="N50" s="74">
        <f t="shared" si="12"/>
        <v>-500</v>
      </c>
      <c r="O50" s="115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20"/>
      <c r="AC50" s="120"/>
      <c r="AD50" s="120"/>
      <c r="AE50" s="115"/>
      <c r="AF50" s="118"/>
      <c r="AG50" s="118"/>
      <c r="AH50" s="118"/>
      <c r="AI50" s="118"/>
      <c r="AJ50" s="118"/>
      <c r="AK50" s="118"/>
      <c r="AL50" s="118"/>
      <c r="AM50" s="118"/>
      <c r="AN50" s="120"/>
      <c r="AO50" s="120"/>
      <c r="AP50" s="115"/>
      <c r="AQ50" s="118"/>
      <c r="AR50" s="118"/>
      <c r="AS50" s="118"/>
      <c r="AT50" s="118"/>
      <c r="AU50" s="118"/>
      <c r="AV50" s="118"/>
      <c r="AW50" s="18"/>
      <c r="AX50" s="21"/>
      <c r="AY50" s="21"/>
    </row>
    <row r="51" spans="1:51" ht="14.85" customHeight="1" x14ac:dyDescent="0.25">
      <c r="A51" s="30"/>
      <c r="B51" s="1"/>
      <c r="C51" s="1"/>
      <c r="D51" s="1"/>
      <c r="E51" s="1"/>
      <c r="F51" s="1" t="s">
        <v>41</v>
      </c>
      <c r="G51" s="1"/>
      <c r="H51" s="48"/>
      <c r="I51" s="48"/>
      <c r="J51" s="48"/>
      <c r="K51" s="48"/>
      <c r="L51" s="48"/>
      <c r="M51" s="100"/>
      <c r="N51" s="71"/>
      <c r="O51" s="115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20"/>
      <c r="AC51" s="120"/>
      <c r="AD51" s="120"/>
      <c r="AE51" s="115"/>
      <c r="AF51" s="118"/>
      <c r="AG51" s="118"/>
      <c r="AH51" s="118"/>
      <c r="AI51" s="118"/>
      <c r="AJ51" s="118"/>
      <c r="AK51" s="118"/>
      <c r="AL51" s="118"/>
      <c r="AM51" s="118"/>
      <c r="AN51" s="120"/>
      <c r="AO51" s="120"/>
      <c r="AP51" s="115"/>
      <c r="AQ51" s="118"/>
      <c r="AR51" s="118"/>
      <c r="AS51" s="118"/>
      <c r="AT51" s="118"/>
      <c r="AU51" s="118"/>
      <c r="AV51" s="118"/>
      <c r="AW51" s="18"/>
      <c r="AX51" s="21"/>
      <c r="AY51" s="21"/>
    </row>
    <row r="52" spans="1:51" ht="14.85" customHeight="1" x14ac:dyDescent="0.25">
      <c r="A52" s="30"/>
      <c r="B52" s="1"/>
      <c r="C52" s="1"/>
      <c r="D52" s="1"/>
      <c r="E52" s="1"/>
      <c r="F52" s="1"/>
      <c r="G52" s="1" t="s">
        <v>42</v>
      </c>
      <c r="H52" s="63">
        <v>692.46</v>
      </c>
      <c r="I52" s="50">
        <f t="shared" ref="I52:I58" si="13">H52/3</f>
        <v>230.82000000000002</v>
      </c>
      <c r="J52" s="50">
        <f t="shared" ref="J52:J58" si="14">SUM(H52:I52)</f>
        <v>923.28000000000009</v>
      </c>
      <c r="K52" s="63">
        <v>2450</v>
      </c>
      <c r="L52" s="64">
        <v>1500</v>
      </c>
      <c r="M52" s="97">
        <f t="shared" ref="M52:M58" si="15">L52-J52</f>
        <v>576.71999999999991</v>
      </c>
      <c r="N52" s="65">
        <f t="shared" ref="N52:N58" si="16">L52-K52</f>
        <v>-950</v>
      </c>
      <c r="O52" s="115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20"/>
      <c r="AC52" s="120"/>
      <c r="AD52" s="120"/>
      <c r="AE52" s="115"/>
      <c r="AF52" s="118"/>
      <c r="AG52" s="118"/>
      <c r="AH52" s="118"/>
      <c r="AI52" s="118"/>
      <c r="AJ52" s="118"/>
      <c r="AK52" s="118"/>
      <c r="AL52" s="118"/>
      <c r="AM52" s="118"/>
      <c r="AN52" s="120"/>
      <c r="AO52" s="120"/>
      <c r="AP52" s="115"/>
      <c r="AQ52" s="118"/>
      <c r="AR52" s="118"/>
      <c r="AS52" s="118"/>
      <c r="AT52" s="118"/>
      <c r="AU52" s="118"/>
      <c r="AV52" s="118"/>
      <c r="AW52" s="18"/>
      <c r="AX52" s="21"/>
      <c r="AY52" s="21"/>
    </row>
    <row r="53" spans="1:51" ht="14.85" customHeight="1" x14ac:dyDescent="0.25">
      <c r="A53" s="30"/>
      <c r="B53" s="1"/>
      <c r="C53" s="1"/>
      <c r="D53" s="1"/>
      <c r="E53" s="1"/>
      <c r="F53" s="1"/>
      <c r="G53" s="1" t="s">
        <v>122</v>
      </c>
      <c r="H53" s="63">
        <v>834.32</v>
      </c>
      <c r="I53" s="50">
        <f t="shared" si="13"/>
        <v>278.10666666666668</v>
      </c>
      <c r="J53" s="50">
        <f t="shared" si="14"/>
        <v>1112.4266666666667</v>
      </c>
      <c r="K53" s="63">
        <v>700</v>
      </c>
      <c r="L53" s="64">
        <v>1000</v>
      </c>
      <c r="M53" s="97">
        <f t="shared" si="15"/>
        <v>-112.42666666666673</v>
      </c>
      <c r="N53" s="95">
        <f t="shared" si="16"/>
        <v>300</v>
      </c>
      <c r="O53" s="115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20"/>
      <c r="AC53" s="120"/>
      <c r="AD53" s="120"/>
      <c r="AE53" s="115"/>
      <c r="AF53" s="118"/>
      <c r="AG53" s="118"/>
      <c r="AH53" s="118"/>
      <c r="AI53" s="118"/>
      <c r="AJ53" s="118"/>
      <c r="AK53" s="118"/>
      <c r="AL53" s="118"/>
      <c r="AM53" s="118"/>
      <c r="AN53" s="120"/>
      <c r="AO53" s="120"/>
      <c r="AP53" s="115"/>
      <c r="AQ53" s="118"/>
      <c r="AR53" s="118"/>
      <c r="AS53" s="118"/>
      <c r="AT53" s="118"/>
      <c r="AU53" s="118"/>
      <c r="AV53" s="118"/>
      <c r="AW53" s="18"/>
      <c r="AX53" s="21"/>
      <c r="AY53" s="21"/>
    </row>
    <row r="54" spans="1:51" ht="14.85" customHeight="1" x14ac:dyDescent="0.25">
      <c r="A54" s="30"/>
      <c r="B54" s="1"/>
      <c r="C54" s="1"/>
      <c r="D54" s="1"/>
      <c r="E54" s="1"/>
      <c r="F54" s="1"/>
      <c r="G54" s="1" t="s">
        <v>43</v>
      </c>
      <c r="H54" s="63">
        <v>974.92</v>
      </c>
      <c r="I54" s="50">
        <f t="shared" si="13"/>
        <v>324.9733333333333</v>
      </c>
      <c r="J54" s="50">
        <f t="shared" si="14"/>
        <v>1299.8933333333332</v>
      </c>
      <c r="K54" s="63">
        <v>2300</v>
      </c>
      <c r="L54" s="64">
        <v>2300</v>
      </c>
      <c r="M54" s="97">
        <f t="shared" si="15"/>
        <v>1000.1066666666668</v>
      </c>
      <c r="N54" s="65">
        <f t="shared" si="16"/>
        <v>0</v>
      </c>
      <c r="O54" s="115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20"/>
      <c r="AC54" s="120"/>
      <c r="AD54" s="120"/>
      <c r="AE54" s="115"/>
      <c r="AF54" s="118"/>
      <c r="AG54" s="118"/>
      <c r="AH54" s="118"/>
      <c r="AI54" s="118"/>
      <c r="AJ54" s="118"/>
      <c r="AK54" s="118"/>
      <c r="AL54" s="118"/>
      <c r="AM54" s="118"/>
      <c r="AN54" s="120"/>
      <c r="AO54" s="120"/>
      <c r="AP54" s="115"/>
      <c r="AQ54" s="118"/>
      <c r="AR54" s="118"/>
      <c r="AS54" s="118"/>
      <c r="AT54" s="118"/>
      <c r="AU54" s="118"/>
      <c r="AV54" s="118"/>
      <c r="AW54" s="18"/>
      <c r="AX54" s="21"/>
      <c r="AY54" s="21"/>
    </row>
    <row r="55" spans="1:51" ht="14.85" customHeight="1" x14ac:dyDescent="0.25">
      <c r="A55" s="30"/>
      <c r="B55" s="1"/>
      <c r="C55" s="1"/>
      <c r="D55" s="1"/>
      <c r="E55" s="1"/>
      <c r="F55" s="1"/>
      <c r="G55" s="1" t="s">
        <v>44</v>
      </c>
      <c r="H55" s="63">
        <v>86.52</v>
      </c>
      <c r="I55" s="50">
        <f t="shared" si="13"/>
        <v>28.84</v>
      </c>
      <c r="J55" s="50">
        <f t="shared" si="14"/>
        <v>115.36</v>
      </c>
      <c r="K55" s="63">
        <v>500</v>
      </c>
      <c r="L55" s="64">
        <v>500</v>
      </c>
      <c r="M55" s="97">
        <f t="shared" si="15"/>
        <v>384.64</v>
      </c>
      <c r="N55" s="65">
        <f t="shared" si="16"/>
        <v>0</v>
      </c>
      <c r="O55" s="115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20"/>
      <c r="AC55" s="120"/>
      <c r="AD55" s="120"/>
      <c r="AE55" s="115"/>
      <c r="AF55" s="118"/>
      <c r="AG55" s="118"/>
      <c r="AH55" s="118"/>
      <c r="AI55" s="118"/>
      <c r="AJ55" s="118"/>
      <c r="AK55" s="118"/>
      <c r="AL55" s="118"/>
      <c r="AM55" s="118"/>
      <c r="AN55" s="120"/>
      <c r="AO55" s="120"/>
      <c r="AP55" s="115"/>
      <c r="AQ55" s="118"/>
      <c r="AR55" s="118"/>
      <c r="AS55" s="118"/>
      <c r="AT55" s="118"/>
      <c r="AU55" s="118"/>
      <c r="AV55" s="118"/>
      <c r="AW55" s="18"/>
      <c r="AX55" s="21"/>
      <c r="AY55" s="21"/>
    </row>
    <row r="56" spans="1:51" ht="14.85" customHeight="1" x14ac:dyDescent="0.25">
      <c r="A56" s="30"/>
      <c r="B56" s="1"/>
      <c r="C56" s="1"/>
      <c r="D56" s="1"/>
      <c r="E56" s="1"/>
      <c r="F56" s="1"/>
      <c r="G56" s="1" t="s">
        <v>45</v>
      </c>
      <c r="H56" s="63">
        <v>693.68</v>
      </c>
      <c r="I56" s="50">
        <f t="shared" si="13"/>
        <v>231.22666666666666</v>
      </c>
      <c r="J56" s="50">
        <f t="shared" si="14"/>
        <v>924.90666666666664</v>
      </c>
      <c r="K56" s="63">
        <v>2360</v>
      </c>
      <c r="L56" s="64">
        <v>1000</v>
      </c>
      <c r="M56" s="97">
        <f t="shared" si="15"/>
        <v>75.093333333333362</v>
      </c>
      <c r="N56" s="65">
        <f t="shared" si="16"/>
        <v>-1360</v>
      </c>
      <c r="O56" s="115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20"/>
      <c r="AC56" s="120"/>
      <c r="AD56" s="120"/>
      <c r="AE56" s="115"/>
      <c r="AF56" s="118"/>
      <c r="AG56" s="118"/>
      <c r="AH56" s="118"/>
      <c r="AI56" s="118"/>
      <c r="AJ56" s="118"/>
      <c r="AK56" s="118"/>
      <c r="AL56" s="118"/>
      <c r="AM56" s="118"/>
      <c r="AN56" s="120"/>
      <c r="AO56" s="120"/>
      <c r="AP56" s="115"/>
      <c r="AQ56" s="118"/>
      <c r="AR56" s="118"/>
      <c r="AS56" s="118"/>
      <c r="AT56" s="118"/>
      <c r="AU56" s="118"/>
      <c r="AV56" s="118"/>
      <c r="AW56" s="18"/>
      <c r="AX56" s="21"/>
      <c r="AY56" s="21"/>
    </row>
    <row r="57" spans="1:51" ht="14.85" customHeight="1" x14ac:dyDescent="0.25">
      <c r="A57" s="30"/>
      <c r="B57" s="1"/>
      <c r="C57" s="1"/>
      <c r="D57" s="1"/>
      <c r="E57" s="1"/>
      <c r="F57" s="1"/>
      <c r="G57" s="18" t="s">
        <v>46</v>
      </c>
      <c r="H57" s="63">
        <v>302.85000000000002</v>
      </c>
      <c r="I57" s="50">
        <f t="shared" si="13"/>
        <v>100.95</v>
      </c>
      <c r="J57" s="50">
        <f t="shared" si="14"/>
        <v>403.8</v>
      </c>
      <c r="K57" s="63">
        <v>1000</v>
      </c>
      <c r="L57" s="64">
        <v>800</v>
      </c>
      <c r="M57" s="97">
        <f t="shared" si="15"/>
        <v>396.2</v>
      </c>
      <c r="N57" s="65">
        <f t="shared" si="16"/>
        <v>-200</v>
      </c>
      <c r="O57" s="115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20"/>
      <c r="AC57" s="120"/>
      <c r="AD57" s="120"/>
      <c r="AE57" s="115"/>
      <c r="AF57" s="118"/>
      <c r="AG57" s="118"/>
      <c r="AH57" s="118"/>
      <c r="AI57" s="118"/>
      <c r="AJ57" s="118"/>
      <c r="AK57" s="118"/>
      <c r="AL57" s="118"/>
      <c r="AM57" s="118"/>
      <c r="AN57" s="120"/>
      <c r="AO57" s="120"/>
      <c r="AP57" s="115"/>
      <c r="AQ57" s="118"/>
      <c r="AR57" s="118"/>
      <c r="AS57" s="118"/>
      <c r="AT57" s="118"/>
      <c r="AU57" s="118"/>
      <c r="AV57" s="118"/>
      <c r="AW57" s="18"/>
      <c r="AX57" s="21"/>
      <c r="AY57" s="21"/>
    </row>
    <row r="58" spans="1:51" ht="14.85" customHeight="1" thickBot="1" x14ac:dyDescent="0.3">
      <c r="A58" s="30"/>
      <c r="B58" s="1"/>
      <c r="C58" s="1"/>
      <c r="D58" s="1"/>
      <c r="E58" s="1"/>
      <c r="F58" s="1"/>
      <c r="G58" s="1" t="s">
        <v>111</v>
      </c>
      <c r="H58" s="66">
        <v>1568.52</v>
      </c>
      <c r="I58" s="51">
        <f t="shared" si="13"/>
        <v>522.84</v>
      </c>
      <c r="J58" s="51">
        <f t="shared" si="14"/>
        <v>2091.36</v>
      </c>
      <c r="K58" s="66">
        <v>673</v>
      </c>
      <c r="L58" s="67">
        <v>750</v>
      </c>
      <c r="M58" s="98">
        <f t="shared" si="15"/>
        <v>-1341.3600000000001</v>
      </c>
      <c r="N58" s="96">
        <f t="shared" si="16"/>
        <v>77</v>
      </c>
      <c r="O58" s="115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20"/>
      <c r="AC58" s="120"/>
      <c r="AD58" s="120"/>
      <c r="AE58" s="115"/>
      <c r="AF58" s="118"/>
      <c r="AG58" s="118"/>
      <c r="AH58" s="118"/>
      <c r="AI58" s="118"/>
      <c r="AJ58" s="118"/>
      <c r="AK58" s="118"/>
      <c r="AL58" s="118"/>
      <c r="AM58" s="118"/>
      <c r="AN58" s="120"/>
      <c r="AO58" s="120"/>
      <c r="AP58" s="115"/>
      <c r="AQ58" s="118"/>
      <c r="AR58" s="118"/>
      <c r="AS58" s="118"/>
      <c r="AT58" s="118"/>
      <c r="AU58" s="118"/>
      <c r="AV58" s="118"/>
      <c r="AW58" s="18"/>
      <c r="AX58" s="21"/>
      <c r="AY58" s="21"/>
    </row>
    <row r="59" spans="1:51" s="12" customFormat="1" ht="14.85" customHeight="1" x14ac:dyDescent="0.25">
      <c r="A59" s="30"/>
      <c r="B59" s="14"/>
      <c r="C59" s="14"/>
      <c r="D59" s="14"/>
      <c r="E59" s="14"/>
      <c r="F59" s="14" t="s">
        <v>47</v>
      </c>
      <c r="G59" s="14"/>
      <c r="H59" s="73">
        <f>ROUND(SUM(H51:H58),5)</f>
        <v>5153.2700000000004</v>
      </c>
      <c r="I59" s="73">
        <f t="shared" ref="I59:N59" si="17">ROUND(SUM(I51:I58),5)</f>
        <v>1717.75667</v>
      </c>
      <c r="J59" s="73">
        <f t="shared" si="17"/>
        <v>6871.0266700000002</v>
      </c>
      <c r="K59" s="73">
        <f t="shared" si="17"/>
        <v>9983</v>
      </c>
      <c r="L59" s="73">
        <f t="shared" si="17"/>
        <v>7850</v>
      </c>
      <c r="M59" s="99">
        <f t="shared" si="17"/>
        <v>978.97333000000003</v>
      </c>
      <c r="N59" s="74">
        <f t="shared" si="17"/>
        <v>-2133</v>
      </c>
      <c r="O59" s="115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20"/>
      <c r="AC59" s="120"/>
      <c r="AD59" s="120"/>
      <c r="AE59" s="115"/>
      <c r="AF59" s="118"/>
      <c r="AG59" s="118"/>
      <c r="AH59" s="118"/>
      <c r="AI59" s="118"/>
      <c r="AJ59" s="118"/>
      <c r="AK59" s="118"/>
      <c r="AL59" s="118"/>
      <c r="AM59" s="118"/>
      <c r="AN59" s="120"/>
      <c r="AO59" s="120"/>
      <c r="AP59" s="115"/>
      <c r="AQ59" s="118"/>
      <c r="AR59" s="118"/>
      <c r="AS59" s="118"/>
      <c r="AT59" s="118"/>
      <c r="AU59" s="118"/>
      <c r="AV59" s="118"/>
      <c r="AW59" s="18"/>
      <c r="AX59" s="21"/>
      <c r="AY59" s="21"/>
    </row>
    <row r="60" spans="1:51" ht="14.85" customHeight="1" x14ac:dyDescent="0.25">
      <c r="A60" s="30"/>
      <c r="B60" s="1"/>
      <c r="C60" s="1"/>
      <c r="D60" s="1"/>
      <c r="E60" s="1"/>
      <c r="F60" s="1" t="s">
        <v>48</v>
      </c>
      <c r="G60" s="1"/>
      <c r="H60" s="48"/>
      <c r="I60" s="48"/>
      <c r="J60" s="48"/>
      <c r="K60" s="48"/>
      <c r="L60" s="48"/>
      <c r="M60" s="100"/>
      <c r="N60" s="71"/>
      <c r="O60" s="115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20"/>
      <c r="AC60" s="120"/>
      <c r="AD60" s="120"/>
      <c r="AE60" s="115"/>
      <c r="AF60" s="118"/>
      <c r="AG60" s="118"/>
      <c r="AH60" s="118"/>
      <c r="AI60" s="118"/>
      <c r="AJ60" s="118"/>
      <c r="AK60" s="118"/>
      <c r="AL60" s="118"/>
      <c r="AM60" s="118"/>
      <c r="AN60" s="120"/>
      <c r="AO60" s="120"/>
      <c r="AP60" s="115"/>
      <c r="AQ60" s="118"/>
      <c r="AR60" s="118"/>
      <c r="AS60" s="118"/>
      <c r="AT60" s="118"/>
      <c r="AU60" s="118"/>
      <c r="AV60" s="118"/>
      <c r="AW60" s="18"/>
      <c r="AX60" s="21"/>
      <c r="AY60" s="21"/>
    </row>
    <row r="61" spans="1:51" ht="14.85" customHeight="1" x14ac:dyDescent="0.25">
      <c r="A61" s="30"/>
      <c r="B61" s="1"/>
      <c r="C61" s="1"/>
      <c r="D61" s="1"/>
      <c r="E61" s="1"/>
      <c r="F61" s="1"/>
      <c r="G61" s="1" t="s">
        <v>49</v>
      </c>
      <c r="H61" s="63">
        <v>14973.68</v>
      </c>
      <c r="I61" s="50">
        <f>H61/3</f>
        <v>4991.2266666666665</v>
      </c>
      <c r="J61" s="50">
        <f>SUM(H61:I61)</f>
        <v>19964.906666666666</v>
      </c>
      <c r="K61" s="63">
        <v>71198</v>
      </c>
      <c r="L61" s="111">
        <v>71198</v>
      </c>
      <c r="M61" s="97">
        <f>L61-J61</f>
        <v>51233.093333333338</v>
      </c>
      <c r="N61" s="65">
        <f>L61-K61</f>
        <v>0</v>
      </c>
      <c r="O61" s="115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20"/>
      <c r="AC61" s="120"/>
      <c r="AD61" s="120"/>
      <c r="AE61" s="115"/>
      <c r="AF61" s="118"/>
      <c r="AG61" s="118"/>
      <c r="AH61" s="118"/>
      <c r="AI61" s="118"/>
      <c r="AJ61" s="118"/>
      <c r="AK61" s="118"/>
      <c r="AL61" s="118"/>
      <c r="AM61" s="118"/>
      <c r="AN61" s="120"/>
      <c r="AO61" s="120"/>
      <c r="AP61" s="115"/>
      <c r="AQ61" s="118"/>
      <c r="AR61" s="118"/>
      <c r="AS61" s="118"/>
      <c r="AT61" s="118"/>
      <c r="AU61" s="118"/>
      <c r="AV61" s="118"/>
      <c r="AW61" s="18"/>
      <c r="AX61" s="21"/>
      <c r="AY61" s="21"/>
    </row>
    <row r="62" spans="1:51" ht="14.85" customHeight="1" x14ac:dyDescent="0.25">
      <c r="A62" s="30"/>
      <c r="B62" s="1"/>
      <c r="C62" s="1"/>
      <c r="D62" s="1"/>
      <c r="E62" s="1"/>
      <c r="F62" s="1"/>
      <c r="G62" s="1" t="s">
        <v>121</v>
      </c>
      <c r="H62" s="63">
        <v>38424.67</v>
      </c>
      <c r="I62" s="50">
        <f>H62/3</f>
        <v>12808.223333333333</v>
      </c>
      <c r="J62" s="50">
        <f>SUM(H62:I62)</f>
        <v>51232.893333333333</v>
      </c>
      <c r="K62" s="63"/>
      <c r="L62" s="111"/>
      <c r="M62" s="97">
        <f>L62-J62</f>
        <v>-51232.893333333333</v>
      </c>
      <c r="N62" s="65">
        <f>L62-K62</f>
        <v>0</v>
      </c>
      <c r="O62" s="115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20"/>
      <c r="AC62" s="120"/>
      <c r="AD62" s="120"/>
      <c r="AE62" s="115"/>
      <c r="AF62" s="118"/>
      <c r="AG62" s="118"/>
      <c r="AH62" s="118"/>
      <c r="AI62" s="118"/>
      <c r="AJ62" s="118"/>
      <c r="AK62" s="118"/>
      <c r="AL62" s="118"/>
      <c r="AM62" s="118"/>
      <c r="AN62" s="120"/>
      <c r="AO62" s="120"/>
      <c r="AP62" s="115"/>
      <c r="AQ62" s="118"/>
      <c r="AR62" s="118"/>
      <c r="AS62" s="118"/>
      <c r="AT62" s="118"/>
      <c r="AU62" s="118"/>
      <c r="AV62" s="118"/>
      <c r="AW62" s="18"/>
      <c r="AX62" s="21"/>
      <c r="AY62" s="21"/>
    </row>
    <row r="63" spans="1:51" ht="14.85" customHeight="1" thickBot="1" x14ac:dyDescent="0.3">
      <c r="A63" s="30"/>
      <c r="B63" s="1"/>
      <c r="C63" s="1"/>
      <c r="D63" s="1"/>
      <c r="E63" s="1"/>
      <c r="F63" s="1"/>
      <c r="G63" s="1" t="s">
        <v>119</v>
      </c>
      <c r="H63" s="63">
        <v>275</v>
      </c>
      <c r="I63" s="50">
        <f>H63/3</f>
        <v>91.666666666666671</v>
      </c>
      <c r="J63" s="50">
        <f>SUM(H63:I63)</f>
        <v>366.66666666666669</v>
      </c>
      <c r="K63" s="63">
        <v>750</v>
      </c>
      <c r="L63" s="67">
        <v>600</v>
      </c>
      <c r="M63" s="98">
        <f>L63-J63</f>
        <v>233.33333333333331</v>
      </c>
      <c r="N63" s="60">
        <f>L63-K63</f>
        <v>-150</v>
      </c>
      <c r="O63" s="115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20"/>
      <c r="AC63" s="120"/>
      <c r="AD63" s="120"/>
      <c r="AE63" s="115"/>
      <c r="AF63" s="118"/>
      <c r="AG63" s="118"/>
      <c r="AH63" s="118"/>
      <c r="AI63" s="118"/>
      <c r="AJ63" s="118"/>
      <c r="AK63" s="118"/>
      <c r="AL63" s="118"/>
      <c r="AM63" s="118"/>
      <c r="AN63" s="120"/>
      <c r="AO63" s="120"/>
      <c r="AP63" s="115"/>
      <c r="AQ63" s="118"/>
      <c r="AR63" s="118"/>
      <c r="AS63" s="118"/>
      <c r="AT63" s="118"/>
      <c r="AU63" s="118"/>
      <c r="AV63" s="118"/>
      <c r="AW63" s="18"/>
      <c r="AX63" s="21"/>
      <c r="AY63" s="21"/>
    </row>
    <row r="64" spans="1:51" s="12" customFormat="1" ht="14.85" customHeight="1" thickBot="1" x14ac:dyDescent="0.3">
      <c r="A64" s="30"/>
      <c r="B64" s="14"/>
      <c r="C64" s="14"/>
      <c r="D64" s="14"/>
      <c r="E64" s="14"/>
      <c r="F64" s="14" t="s">
        <v>50</v>
      </c>
      <c r="G64" s="14"/>
      <c r="H64" s="76">
        <f>ROUND(SUM(H60:H63),5)</f>
        <v>53673.35</v>
      </c>
      <c r="I64" s="76">
        <f t="shared" ref="I64:N64" si="18">ROUND(SUM(I60:I63),5)</f>
        <v>17891.116669999999</v>
      </c>
      <c r="J64" s="76">
        <f t="shared" si="18"/>
        <v>71564.466669999994</v>
      </c>
      <c r="K64" s="76">
        <f t="shared" si="18"/>
        <v>71948</v>
      </c>
      <c r="L64" s="77">
        <f t="shared" si="18"/>
        <v>71798</v>
      </c>
      <c r="M64" s="102">
        <f t="shared" si="18"/>
        <v>233.53333000000001</v>
      </c>
      <c r="N64" s="78">
        <f t="shared" si="18"/>
        <v>-150</v>
      </c>
      <c r="O64" s="115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20"/>
      <c r="AC64" s="120"/>
      <c r="AD64" s="120"/>
      <c r="AE64" s="115"/>
      <c r="AF64" s="118"/>
      <c r="AG64" s="118"/>
      <c r="AH64" s="118"/>
      <c r="AI64" s="118"/>
      <c r="AJ64" s="118"/>
      <c r="AK64" s="118"/>
      <c r="AL64" s="118"/>
      <c r="AM64" s="118"/>
      <c r="AN64" s="120"/>
      <c r="AO64" s="120"/>
      <c r="AP64" s="115"/>
      <c r="AQ64" s="118"/>
      <c r="AR64" s="118"/>
      <c r="AS64" s="118"/>
      <c r="AT64" s="118"/>
      <c r="AU64" s="118"/>
      <c r="AV64" s="118"/>
      <c r="AW64" s="18"/>
      <c r="AX64" s="21"/>
      <c r="AY64" s="21"/>
    </row>
    <row r="65" spans="1:51" s="12" customFormat="1" ht="14.85" customHeight="1" thickBot="1" x14ac:dyDescent="0.3">
      <c r="A65" s="30"/>
      <c r="B65" s="29"/>
      <c r="C65" s="29"/>
      <c r="D65" s="29"/>
      <c r="E65" s="29" t="s">
        <v>51</v>
      </c>
      <c r="F65" s="29"/>
      <c r="G65" s="29"/>
      <c r="H65" s="79">
        <f>ROUND(H17+H35+H45+H50+H59+H64,5)</f>
        <v>440578.52</v>
      </c>
      <c r="I65" s="79">
        <f t="shared" ref="I65:N65" si="19">ROUND(I17+I35+I45+I50+I59+I64,5)</f>
        <v>153700.68668000001</v>
      </c>
      <c r="J65" s="79">
        <f t="shared" si="19"/>
        <v>594279.20667999994</v>
      </c>
      <c r="K65" s="79">
        <f t="shared" si="19"/>
        <v>632702</v>
      </c>
      <c r="L65" s="80">
        <f t="shared" si="19"/>
        <v>664132</v>
      </c>
      <c r="M65" s="103">
        <f t="shared" si="19"/>
        <v>69852.793319999997</v>
      </c>
      <c r="N65" s="81">
        <f t="shared" si="19"/>
        <v>31430</v>
      </c>
      <c r="O65" s="115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20"/>
      <c r="AC65" s="120"/>
      <c r="AD65" s="120"/>
      <c r="AE65" s="115"/>
      <c r="AF65" s="118"/>
      <c r="AG65" s="118"/>
      <c r="AH65" s="118"/>
      <c r="AI65" s="118"/>
      <c r="AJ65" s="118"/>
      <c r="AK65" s="118"/>
      <c r="AL65" s="118"/>
      <c r="AM65" s="118"/>
      <c r="AN65" s="120"/>
      <c r="AO65" s="120"/>
      <c r="AP65" s="115"/>
      <c r="AQ65" s="118"/>
      <c r="AR65" s="118"/>
      <c r="AS65" s="118"/>
      <c r="AT65" s="118"/>
      <c r="AU65" s="118"/>
      <c r="AV65" s="118"/>
      <c r="AW65" s="18"/>
      <c r="AX65" s="21"/>
      <c r="AY65" s="21"/>
    </row>
    <row r="66" spans="1:51" ht="19.5" customHeight="1" x14ac:dyDescent="0.25">
      <c r="A66" s="30"/>
      <c r="B66" s="1"/>
      <c r="C66" s="1"/>
      <c r="D66" s="1"/>
      <c r="E66" s="1" t="s">
        <v>52</v>
      </c>
      <c r="F66" s="1"/>
      <c r="G66" s="1"/>
      <c r="H66" s="48"/>
      <c r="I66" s="48"/>
      <c r="J66" s="48"/>
      <c r="K66" s="48"/>
      <c r="L66" s="48"/>
      <c r="M66" s="100"/>
      <c r="N66" s="71"/>
      <c r="O66" s="115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20"/>
      <c r="AC66" s="120"/>
      <c r="AD66" s="120"/>
      <c r="AE66" s="115"/>
      <c r="AF66" s="118"/>
      <c r="AG66" s="118"/>
      <c r="AH66" s="118"/>
      <c r="AI66" s="118"/>
      <c r="AJ66" s="118"/>
      <c r="AK66" s="118"/>
      <c r="AL66" s="118"/>
      <c r="AM66" s="118"/>
      <c r="AN66" s="120"/>
      <c r="AO66" s="120"/>
      <c r="AP66" s="115"/>
      <c r="AQ66" s="118"/>
      <c r="AR66" s="118"/>
      <c r="AS66" s="118"/>
      <c r="AT66" s="118"/>
      <c r="AU66" s="118"/>
      <c r="AV66" s="118"/>
      <c r="AW66" s="18"/>
      <c r="AX66" s="21"/>
      <c r="AY66" s="21"/>
    </row>
    <row r="67" spans="1:51" ht="14.85" customHeight="1" x14ac:dyDescent="0.25">
      <c r="A67" s="30"/>
      <c r="B67" s="1"/>
      <c r="C67" s="1"/>
      <c r="D67" s="1"/>
      <c r="E67" s="1"/>
      <c r="F67" s="1" t="s">
        <v>53</v>
      </c>
      <c r="G67" s="1"/>
      <c r="H67" s="48"/>
      <c r="I67" s="48"/>
      <c r="J67" s="48"/>
      <c r="K67" s="48"/>
      <c r="L67" s="48"/>
      <c r="M67" s="100"/>
      <c r="N67" s="71"/>
      <c r="O67" s="115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20"/>
      <c r="AC67" s="120"/>
      <c r="AD67" s="120"/>
      <c r="AE67" s="115"/>
      <c r="AF67" s="118"/>
      <c r="AG67" s="118"/>
      <c r="AH67" s="118"/>
      <c r="AI67" s="118"/>
      <c r="AJ67" s="118"/>
      <c r="AK67" s="118"/>
      <c r="AL67" s="118"/>
      <c r="AM67" s="118"/>
      <c r="AN67" s="120"/>
      <c r="AO67" s="120"/>
      <c r="AP67" s="115"/>
      <c r="AQ67" s="118"/>
      <c r="AR67" s="118"/>
      <c r="AS67" s="118"/>
      <c r="AT67" s="118"/>
      <c r="AU67" s="118"/>
      <c r="AV67" s="118"/>
      <c r="AW67" s="18"/>
      <c r="AX67" s="21"/>
      <c r="AY67" s="21"/>
    </row>
    <row r="68" spans="1:51" ht="14.85" customHeight="1" thickBot="1" x14ac:dyDescent="0.3">
      <c r="A68" s="30"/>
      <c r="B68" s="1"/>
      <c r="C68" s="1"/>
      <c r="D68" s="1"/>
      <c r="E68" s="1"/>
      <c r="F68" s="1"/>
      <c r="G68" s="1" t="s">
        <v>54</v>
      </c>
      <c r="H68" s="66">
        <v>1777.62</v>
      </c>
      <c r="I68" s="51">
        <f>H68/3</f>
        <v>592.54</v>
      </c>
      <c r="J68" s="51">
        <f>SUM(H68:I68)</f>
        <v>2370.16</v>
      </c>
      <c r="K68" s="66">
        <v>2250</v>
      </c>
      <c r="L68" s="67">
        <v>2250</v>
      </c>
      <c r="M68" s="98">
        <f>L68-J68</f>
        <v>-120.15999999999985</v>
      </c>
      <c r="N68" s="60">
        <f>L68-K68</f>
        <v>0</v>
      </c>
      <c r="O68" s="115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20"/>
      <c r="AC68" s="120"/>
      <c r="AD68" s="120"/>
      <c r="AE68" s="115"/>
      <c r="AF68" s="118"/>
      <c r="AG68" s="118"/>
      <c r="AH68" s="118"/>
      <c r="AI68" s="118"/>
      <c r="AJ68" s="118"/>
      <c r="AK68" s="118"/>
      <c r="AL68" s="118"/>
      <c r="AM68" s="118"/>
      <c r="AN68" s="120"/>
      <c r="AO68" s="120"/>
      <c r="AP68" s="115"/>
      <c r="AQ68" s="118"/>
      <c r="AR68" s="118"/>
      <c r="AS68" s="118"/>
      <c r="AT68" s="118"/>
      <c r="AU68" s="118"/>
      <c r="AV68" s="118"/>
      <c r="AW68" s="18"/>
      <c r="AX68" s="21"/>
      <c r="AY68" s="21"/>
    </row>
    <row r="69" spans="1:51" s="12" customFormat="1" ht="14.85" customHeight="1" x14ac:dyDescent="0.25">
      <c r="A69" s="30"/>
      <c r="B69" s="14"/>
      <c r="C69" s="14"/>
      <c r="D69" s="14"/>
      <c r="E69" s="14"/>
      <c r="F69" s="14" t="s">
        <v>55</v>
      </c>
      <c r="G69" s="14"/>
      <c r="H69" s="73">
        <f>ROUND(SUM(H67:H68),5)</f>
        <v>1777.62</v>
      </c>
      <c r="I69" s="73">
        <f t="shared" ref="I69:N69" si="20">ROUND(SUM(I67:I68),5)</f>
        <v>592.54</v>
      </c>
      <c r="J69" s="73">
        <f t="shared" si="20"/>
        <v>2370.16</v>
      </c>
      <c r="K69" s="73">
        <f t="shared" si="20"/>
        <v>2250</v>
      </c>
      <c r="L69" s="73">
        <f t="shared" si="20"/>
        <v>2250</v>
      </c>
      <c r="M69" s="99">
        <f t="shared" si="20"/>
        <v>-120.16</v>
      </c>
      <c r="N69" s="74">
        <f t="shared" si="20"/>
        <v>0</v>
      </c>
      <c r="O69" s="115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20"/>
      <c r="AC69" s="120"/>
      <c r="AD69" s="120"/>
      <c r="AE69" s="115"/>
      <c r="AF69" s="118"/>
      <c r="AG69" s="118"/>
      <c r="AH69" s="118"/>
      <c r="AI69" s="118"/>
      <c r="AJ69" s="118"/>
      <c r="AK69" s="118"/>
      <c r="AL69" s="118"/>
      <c r="AM69" s="118"/>
      <c r="AN69" s="120"/>
      <c r="AO69" s="120"/>
      <c r="AP69" s="115"/>
      <c r="AQ69" s="118"/>
      <c r="AR69" s="118"/>
      <c r="AS69" s="118"/>
      <c r="AT69" s="118"/>
      <c r="AU69" s="118"/>
      <c r="AV69" s="118"/>
      <c r="AW69" s="18"/>
      <c r="AX69" s="21"/>
      <c r="AY69" s="21"/>
    </row>
    <row r="70" spans="1:51" s="12" customFormat="1" ht="14.85" customHeight="1" x14ac:dyDescent="0.25">
      <c r="A70" s="30"/>
      <c r="B70" s="30"/>
      <c r="C70" s="30"/>
      <c r="D70" s="30"/>
      <c r="F70" s="1" t="s">
        <v>115</v>
      </c>
      <c r="G70" s="1"/>
      <c r="H70" s="72"/>
      <c r="I70" s="72"/>
      <c r="J70" s="72"/>
      <c r="K70" s="72"/>
      <c r="L70" s="72"/>
      <c r="M70" s="104"/>
      <c r="N70" s="82"/>
      <c r="O70" s="115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20"/>
      <c r="AC70" s="120"/>
      <c r="AD70" s="120"/>
      <c r="AE70" s="115"/>
      <c r="AF70" s="118"/>
      <c r="AG70" s="118"/>
      <c r="AH70" s="118"/>
      <c r="AI70" s="118"/>
      <c r="AJ70" s="118"/>
      <c r="AK70" s="118"/>
      <c r="AL70" s="118"/>
      <c r="AM70" s="118"/>
      <c r="AN70" s="120"/>
      <c r="AO70" s="120"/>
      <c r="AP70" s="115"/>
      <c r="AQ70" s="118"/>
      <c r="AR70" s="118"/>
      <c r="AS70" s="118"/>
      <c r="AT70" s="118"/>
      <c r="AU70" s="118"/>
      <c r="AV70" s="118"/>
      <c r="AW70" s="18"/>
      <c r="AX70" s="21"/>
      <c r="AY70" s="21"/>
    </row>
    <row r="71" spans="1:51" s="12" customFormat="1" ht="14.85" customHeight="1" x14ac:dyDescent="0.25">
      <c r="A71" s="30"/>
      <c r="B71" s="30"/>
      <c r="C71" s="30"/>
      <c r="D71" s="30"/>
      <c r="E71" s="30"/>
      <c r="F71" s="30"/>
      <c r="G71" s="1" t="s">
        <v>116</v>
      </c>
      <c r="H71" s="63">
        <v>183.86</v>
      </c>
      <c r="I71" s="50">
        <f>H71/3</f>
        <v>61.286666666666669</v>
      </c>
      <c r="J71" s="50">
        <f>SUM(H71:I71)</f>
        <v>245.14666666666668</v>
      </c>
      <c r="K71" s="63">
        <v>6000</v>
      </c>
      <c r="L71" s="64">
        <v>5000</v>
      </c>
      <c r="M71" s="97">
        <f>L71-J71</f>
        <v>4754.8533333333335</v>
      </c>
      <c r="N71" s="65">
        <f>L71-K71</f>
        <v>-1000</v>
      </c>
      <c r="O71" s="115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20"/>
      <c r="AC71" s="120"/>
      <c r="AD71" s="120"/>
      <c r="AE71" s="115"/>
      <c r="AF71" s="118"/>
      <c r="AG71" s="118"/>
      <c r="AH71" s="118"/>
      <c r="AI71" s="118"/>
      <c r="AJ71" s="118"/>
      <c r="AK71" s="118"/>
      <c r="AL71" s="118"/>
      <c r="AM71" s="118"/>
      <c r="AN71" s="120"/>
      <c r="AO71" s="120"/>
      <c r="AP71" s="115"/>
      <c r="AQ71" s="118"/>
      <c r="AR71" s="118"/>
      <c r="AS71" s="118"/>
      <c r="AT71" s="118"/>
      <c r="AU71" s="118"/>
      <c r="AV71" s="118"/>
      <c r="AW71" s="18"/>
      <c r="AX71" s="21"/>
      <c r="AY71" s="21"/>
    </row>
    <row r="72" spans="1:51" s="12" customFormat="1" ht="14.85" customHeight="1" thickBot="1" x14ac:dyDescent="0.3">
      <c r="A72" s="30"/>
      <c r="B72" s="30"/>
      <c r="C72" s="30"/>
      <c r="D72" s="30"/>
      <c r="E72" s="30"/>
      <c r="F72" s="30"/>
      <c r="G72" s="1" t="s">
        <v>117</v>
      </c>
      <c r="H72" s="66">
        <v>0</v>
      </c>
      <c r="I72" s="51">
        <f>H72/3</f>
        <v>0</v>
      </c>
      <c r="J72" s="51">
        <f>SUM(H72:I72)</f>
        <v>0</v>
      </c>
      <c r="K72" s="66">
        <v>1200</v>
      </c>
      <c r="L72" s="67">
        <v>0</v>
      </c>
      <c r="M72" s="98">
        <f>L72-J72</f>
        <v>0</v>
      </c>
      <c r="N72" s="60">
        <f>L72-K72</f>
        <v>-1200</v>
      </c>
      <c r="O72" s="115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20"/>
      <c r="AC72" s="120"/>
      <c r="AD72" s="120"/>
      <c r="AE72" s="115"/>
      <c r="AF72" s="118"/>
      <c r="AG72" s="118"/>
      <c r="AH72" s="118"/>
      <c r="AI72" s="118"/>
      <c r="AJ72" s="118"/>
      <c r="AK72" s="118"/>
      <c r="AL72" s="118"/>
      <c r="AM72" s="118"/>
      <c r="AN72" s="120"/>
      <c r="AO72" s="120"/>
      <c r="AP72" s="115"/>
      <c r="AQ72" s="118"/>
      <c r="AR72" s="118"/>
      <c r="AS72" s="118"/>
      <c r="AT72" s="118"/>
      <c r="AU72" s="118"/>
      <c r="AV72" s="118"/>
      <c r="AW72" s="18"/>
      <c r="AX72" s="21"/>
      <c r="AY72" s="21"/>
    </row>
    <row r="73" spans="1:51" s="12" customFormat="1" ht="14.85" customHeight="1" x14ac:dyDescent="0.25">
      <c r="A73" s="30"/>
      <c r="B73" s="14"/>
      <c r="C73" s="14"/>
      <c r="D73" s="14"/>
      <c r="E73" s="14"/>
      <c r="F73" s="14" t="s">
        <v>113</v>
      </c>
      <c r="G73" s="14"/>
      <c r="H73" s="73">
        <f>ROUND(SUM(H70:H72),5)</f>
        <v>183.86</v>
      </c>
      <c r="I73" s="73">
        <f t="shared" ref="I73:N73" si="21">ROUND(SUM(I70:I72),5)</f>
        <v>61.286670000000001</v>
      </c>
      <c r="J73" s="73">
        <f t="shared" si="21"/>
        <v>245.14667</v>
      </c>
      <c r="K73" s="73">
        <f t="shared" si="21"/>
        <v>7200</v>
      </c>
      <c r="L73" s="73">
        <f t="shared" si="21"/>
        <v>5000</v>
      </c>
      <c r="M73" s="99">
        <f t="shared" si="21"/>
        <v>4754.8533299999999</v>
      </c>
      <c r="N73" s="74">
        <f t="shared" si="21"/>
        <v>-2200</v>
      </c>
      <c r="O73" s="115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20"/>
      <c r="AC73" s="120"/>
      <c r="AD73" s="120"/>
      <c r="AE73" s="115"/>
      <c r="AF73" s="118"/>
      <c r="AG73" s="118"/>
      <c r="AH73" s="118"/>
      <c r="AI73" s="118"/>
      <c r="AJ73" s="118"/>
      <c r="AK73" s="118"/>
      <c r="AL73" s="118"/>
      <c r="AM73" s="118"/>
      <c r="AN73" s="120"/>
      <c r="AO73" s="120"/>
      <c r="AP73" s="115"/>
      <c r="AQ73" s="118"/>
      <c r="AR73" s="118"/>
      <c r="AS73" s="118"/>
      <c r="AT73" s="118"/>
      <c r="AU73" s="118"/>
      <c r="AV73" s="118"/>
      <c r="AW73" s="18"/>
      <c r="AX73" s="21"/>
      <c r="AY73" s="21"/>
    </row>
    <row r="74" spans="1:51" ht="14.85" customHeight="1" x14ac:dyDescent="0.25">
      <c r="A74" s="30"/>
      <c r="B74" s="1"/>
      <c r="C74" s="1"/>
      <c r="D74" s="1"/>
      <c r="E74" s="1"/>
      <c r="F74" s="1" t="s">
        <v>56</v>
      </c>
      <c r="G74" s="1"/>
      <c r="H74" s="48"/>
      <c r="I74" s="48"/>
      <c r="J74" s="48"/>
      <c r="K74" s="48"/>
      <c r="L74" s="48"/>
      <c r="M74" s="100"/>
      <c r="N74" s="71"/>
      <c r="O74" s="115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20"/>
      <c r="AC74" s="120"/>
      <c r="AD74" s="120"/>
      <c r="AE74" s="115"/>
      <c r="AF74" s="118"/>
      <c r="AG74" s="118"/>
      <c r="AH74" s="118"/>
      <c r="AI74" s="118"/>
      <c r="AJ74" s="118"/>
      <c r="AK74" s="118"/>
      <c r="AL74" s="118"/>
      <c r="AM74" s="118"/>
      <c r="AN74" s="120"/>
      <c r="AO74" s="120"/>
      <c r="AP74" s="115"/>
      <c r="AQ74" s="118"/>
      <c r="AR74" s="118"/>
      <c r="AS74" s="118"/>
      <c r="AT74" s="118"/>
      <c r="AU74" s="118"/>
      <c r="AV74" s="118"/>
      <c r="AW74" s="18"/>
      <c r="AX74" s="21"/>
      <c r="AY74" s="21"/>
    </row>
    <row r="75" spans="1:51" ht="14.85" customHeight="1" x14ac:dyDescent="0.25">
      <c r="A75" s="30"/>
      <c r="B75" s="1"/>
      <c r="C75" s="1"/>
      <c r="D75" s="1"/>
      <c r="E75" s="1"/>
      <c r="F75" s="1"/>
      <c r="G75" s="1" t="s">
        <v>100</v>
      </c>
      <c r="H75" s="63">
        <v>2827.1</v>
      </c>
      <c r="I75" s="50">
        <f>H75/3</f>
        <v>942.36666666666667</v>
      </c>
      <c r="J75" s="50">
        <f>SUM(H75:I75)</f>
        <v>3769.4666666666667</v>
      </c>
      <c r="K75" s="63">
        <v>4100</v>
      </c>
      <c r="L75" s="64">
        <v>4100</v>
      </c>
      <c r="M75" s="97">
        <f>L75-J75</f>
        <v>330.5333333333333</v>
      </c>
      <c r="N75" s="65">
        <f>L75-K75</f>
        <v>0</v>
      </c>
      <c r="O75" s="115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20"/>
      <c r="AC75" s="120"/>
      <c r="AD75" s="120"/>
      <c r="AE75" s="115"/>
      <c r="AF75" s="118"/>
      <c r="AG75" s="118"/>
      <c r="AH75" s="118"/>
      <c r="AI75" s="118"/>
      <c r="AJ75" s="118"/>
      <c r="AK75" s="118"/>
      <c r="AL75" s="118"/>
      <c r="AM75" s="118"/>
      <c r="AN75" s="120"/>
      <c r="AO75" s="120"/>
      <c r="AP75" s="115"/>
      <c r="AQ75" s="118"/>
      <c r="AR75" s="118"/>
      <c r="AS75" s="118"/>
      <c r="AT75" s="118"/>
      <c r="AU75" s="118"/>
      <c r="AV75" s="118"/>
      <c r="AW75" s="18"/>
      <c r="AX75" s="21"/>
      <c r="AY75" s="21"/>
    </row>
    <row r="76" spans="1:51" ht="14.85" customHeight="1" x14ac:dyDescent="0.25">
      <c r="A76" s="30"/>
      <c r="B76" s="1"/>
      <c r="C76" s="1"/>
      <c r="D76" s="1"/>
      <c r="E76" s="1"/>
      <c r="F76" s="1"/>
      <c r="G76" s="1" t="s">
        <v>101</v>
      </c>
      <c r="H76" s="63">
        <v>7685.82</v>
      </c>
      <c r="I76" s="50">
        <f>H76/3</f>
        <v>2561.94</v>
      </c>
      <c r="J76" s="50">
        <f>SUM(H76:I76)</f>
        <v>10247.76</v>
      </c>
      <c r="K76" s="94">
        <v>12500</v>
      </c>
      <c r="L76" s="64">
        <v>7700</v>
      </c>
      <c r="M76" s="97">
        <f>L76-J76</f>
        <v>-2547.7600000000002</v>
      </c>
      <c r="N76" s="65">
        <f>L76-K76</f>
        <v>-4800</v>
      </c>
      <c r="O76" s="115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20"/>
      <c r="AC76" s="120"/>
      <c r="AD76" s="120"/>
      <c r="AE76" s="115"/>
      <c r="AF76" s="118"/>
      <c r="AG76" s="118"/>
      <c r="AH76" s="118"/>
      <c r="AI76" s="118"/>
      <c r="AJ76" s="118"/>
      <c r="AK76" s="118"/>
      <c r="AL76" s="118"/>
      <c r="AM76" s="118"/>
      <c r="AN76" s="120"/>
      <c r="AO76" s="120"/>
      <c r="AP76" s="115"/>
      <c r="AQ76" s="118"/>
      <c r="AR76" s="118"/>
      <c r="AS76" s="118"/>
      <c r="AT76" s="118"/>
      <c r="AU76" s="118"/>
      <c r="AV76" s="118"/>
      <c r="AW76" s="18"/>
      <c r="AX76" s="21"/>
      <c r="AY76" s="21"/>
    </row>
    <row r="77" spans="1:51" ht="14.85" customHeight="1" thickBot="1" x14ac:dyDescent="0.3">
      <c r="A77" s="30"/>
      <c r="B77" s="1"/>
      <c r="C77" s="1"/>
      <c r="D77" s="1"/>
      <c r="E77" s="1"/>
      <c r="F77" s="1"/>
      <c r="G77" s="1" t="s">
        <v>95</v>
      </c>
      <c r="H77" s="66">
        <v>605.34</v>
      </c>
      <c r="I77" s="51">
        <f>H77/3</f>
        <v>201.78</v>
      </c>
      <c r="J77" s="51">
        <f>SUM(H77:I77)</f>
        <v>807.12</v>
      </c>
      <c r="K77" s="66">
        <v>2000</v>
      </c>
      <c r="L77" s="67">
        <v>2000</v>
      </c>
      <c r="M77" s="98">
        <f>L77-J77</f>
        <v>1192.8800000000001</v>
      </c>
      <c r="N77" s="60">
        <f>L77-K77</f>
        <v>0</v>
      </c>
      <c r="O77" s="115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20"/>
      <c r="AC77" s="120"/>
      <c r="AD77" s="120"/>
      <c r="AE77" s="115"/>
      <c r="AF77" s="118"/>
      <c r="AG77" s="118"/>
      <c r="AH77" s="118"/>
      <c r="AI77" s="118"/>
      <c r="AJ77" s="118"/>
      <c r="AK77" s="118"/>
      <c r="AL77" s="118"/>
      <c r="AM77" s="118"/>
      <c r="AN77" s="120"/>
      <c r="AO77" s="120"/>
      <c r="AP77" s="115"/>
      <c r="AQ77" s="118"/>
      <c r="AR77" s="118"/>
      <c r="AS77" s="118"/>
      <c r="AT77" s="118"/>
      <c r="AU77" s="118"/>
      <c r="AV77" s="118"/>
      <c r="AW77" s="18"/>
      <c r="AX77" s="21"/>
      <c r="AY77" s="21"/>
    </row>
    <row r="78" spans="1:51" s="12" customFormat="1" ht="14.85" customHeight="1" x14ac:dyDescent="0.25">
      <c r="A78" s="30"/>
      <c r="B78" s="14"/>
      <c r="C78" s="14"/>
      <c r="D78" s="14"/>
      <c r="E78" s="14"/>
      <c r="F78" s="14" t="s">
        <v>57</v>
      </c>
      <c r="G78" s="14"/>
      <c r="H78" s="73">
        <f>ROUND(SUM(H74:H77),5)</f>
        <v>11118.26</v>
      </c>
      <c r="I78" s="73">
        <f t="shared" ref="I78:N78" si="22">ROUND(SUM(I74:I77),5)</f>
        <v>3706.0866700000001</v>
      </c>
      <c r="J78" s="73">
        <f t="shared" si="22"/>
        <v>14824.346670000001</v>
      </c>
      <c r="K78" s="73">
        <f t="shared" si="22"/>
        <v>18600</v>
      </c>
      <c r="L78" s="73">
        <f t="shared" si="22"/>
        <v>13800</v>
      </c>
      <c r="M78" s="99">
        <f t="shared" si="22"/>
        <v>-1024.3466699999999</v>
      </c>
      <c r="N78" s="74">
        <f t="shared" si="22"/>
        <v>-4800</v>
      </c>
      <c r="O78" s="115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20"/>
      <c r="AC78" s="120"/>
      <c r="AD78" s="120"/>
      <c r="AE78" s="115"/>
      <c r="AF78" s="118"/>
      <c r="AG78" s="118"/>
      <c r="AH78" s="118"/>
      <c r="AI78" s="118"/>
      <c r="AJ78" s="118"/>
      <c r="AK78" s="118"/>
      <c r="AL78" s="118"/>
      <c r="AM78" s="118"/>
      <c r="AN78" s="120"/>
      <c r="AO78" s="120"/>
      <c r="AP78" s="115"/>
      <c r="AQ78" s="118"/>
      <c r="AR78" s="118"/>
      <c r="AS78" s="118"/>
      <c r="AT78" s="118"/>
      <c r="AU78" s="118"/>
      <c r="AV78" s="118"/>
      <c r="AW78" s="18"/>
      <c r="AX78" s="21"/>
      <c r="AY78" s="21"/>
    </row>
    <row r="79" spans="1:51" ht="14.85" customHeight="1" x14ac:dyDescent="0.25">
      <c r="A79" s="30"/>
      <c r="B79" s="1"/>
      <c r="C79" s="1"/>
      <c r="D79" s="1"/>
      <c r="E79" s="1"/>
      <c r="F79" s="1" t="s">
        <v>58</v>
      </c>
      <c r="G79" s="1"/>
      <c r="H79" s="48"/>
      <c r="I79" s="48"/>
      <c r="J79" s="48"/>
      <c r="K79" s="48"/>
      <c r="L79" s="48"/>
      <c r="M79" s="100"/>
      <c r="N79" s="71"/>
      <c r="O79" s="115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20"/>
      <c r="AC79" s="120"/>
      <c r="AD79" s="120"/>
      <c r="AE79" s="115"/>
      <c r="AF79" s="118"/>
      <c r="AG79" s="118"/>
      <c r="AH79" s="118"/>
      <c r="AI79" s="118"/>
      <c r="AJ79" s="118"/>
      <c r="AK79" s="118"/>
      <c r="AL79" s="118"/>
      <c r="AM79" s="118"/>
      <c r="AN79" s="120"/>
      <c r="AO79" s="120"/>
      <c r="AP79" s="115"/>
      <c r="AQ79" s="118"/>
      <c r="AR79" s="118"/>
      <c r="AS79" s="118"/>
      <c r="AT79" s="118"/>
      <c r="AU79" s="118"/>
      <c r="AV79" s="118"/>
      <c r="AW79" s="18"/>
      <c r="AX79" s="21"/>
      <c r="AY79" s="21"/>
    </row>
    <row r="80" spans="1:51" ht="14.85" customHeight="1" x14ac:dyDescent="0.25">
      <c r="A80" s="30"/>
      <c r="B80" s="1"/>
      <c r="C80" s="1"/>
      <c r="D80" s="1"/>
      <c r="E80" s="1"/>
      <c r="F80" s="1"/>
      <c r="G80" s="1" t="s">
        <v>59</v>
      </c>
      <c r="H80" s="63">
        <v>484.38</v>
      </c>
      <c r="I80" s="50">
        <f t="shared" ref="I80:I85" si="23">H80/3</f>
        <v>161.46</v>
      </c>
      <c r="J80" s="50">
        <f t="shared" ref="J80:J85" si="24">SUM(H80:I80)</f>
        <v>645.84</v>
      </c>
      <c r="K80" s="63">
        <v>1500</v>
      </c>
      <c r="L80" s="64">
        <v>1230</v>
      </c>
      <c r="M80" s="97">
        <f t="shared" ref="M80:M85" si="25">L80-J80</f>
        <v>584.16</v>
      </c>
      <c r="N80" s="65">
        <f t="shared" ref="N80:N85" si="26">L80-K80</f>
        <v>-270</v>
      </c>
      <c r="O80" s="115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20"/>
      <c r="AC80" s="120"/>
      <c r="AD80" s="120"/>
      <c r="AE80" s="115"/>
      <c r="AF80" s="118"/>
      <c r="AG80" s="118"/>
      <c r="AH80" s="118"/>
      <c r="AI80" s="118"/>
      <c r="AJ80" s="118"/>
      <c r="AK80" s="118"/>
      <c r="AL80" s="118"/>
      <c r="AM80" s="118"/>
      <c r="AN80" s="120"/>
      <c r="AO80" s="120"/>
      <c r="AP80" s="115"/>
      <c r="AQ80" s="118"/>
      <c r="AR80" s="118"/>
      <c r="AS80" s="118"/>
      <c r="AT80" s="118"/>
      <c r="AU80" s="118"/>
      <c r="AV80" s="118"/>
      <c r="AW80" s="18"/>
      <c r="AX80" s="21"/>
      <c r="AY80" s="21"/>
    </row>
    <row r="81" spans="1:51" ht="14.85" customHeight="1" x14ac:dyDescent="0.25">
      <c r="A81" s="30"/>
      <c r="B81" s="1"/>
      <c r="C81" s="1"/>
      <c r="D81" s="1"/>
      <c r="E81" s="1"/>
      <c r="F81" s="1"/>
      <c r="G81" s="1" t="s">
        <v>60</v>
      </c>
      <c r="H81" s="63">
        <v>0</v>
      </c>
      <c r="I81" s="50">
        <f t="shared" si="23"/>
        <v>0</v>
      </c>
      <c r="J81" s="50">
        <f t="shared" si="24"/>
        <v>0</v>
      </c>
      <c r="K81" s="63">
        <v>2000</v>
      </c>
      <c r="L81" s="64">
        <v>1640</v>
      </c>
      <c r="M81" s="97">
        <f t="shared" si="25"/>
        <v>1640</v>
      </c>
      <c r="N81" s="65">
        <f t="shared" si="26"/>
        <v>-360</v>
      </c>
      <c r="O81" s="115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20"/>
      <c r="AC81" s="120"/>
      <c r="AD81" s="120"/>
      <c r="AE81" s="115"/>
      <c r="AF81" s="118"/>
      <c r="AG81" s="118"/>
      <c r="AH81" s="118"/>
      <c r="AI81" s="118"/>
      <c r="AJ81" s="118"/>
      <c r="AK81" s="118"/>
      <c r="AL81" s="118"/>
      <c r="AM81" s="118"/>
      <c r="AN81" s="120"/>
      <c r="AO81" s="120"/>
      <c r="AP81" s="115"/>
      <c r="AQ81" s="118"/>
      <c r="AR81" s="118"/>
      <c r="AS81" s="118"/>
      <c r="AT81" s="118"/>
      <c r="AU81" s="118"/>
      <c r="AV81" s="118"/>
      <c r="AW81" s="18"/>
      <c r="AX81" s="21"/>
      <c r="AY81" s="21"/>
    </row>
    <row r="82" spans="1:51" ht="14.85" customHeight="1" x14ac:dyDescent="0.25">
      <c r="A82" s="30"/>
      <c r="B82" s="1"/>
      <c r="C82" s="1"/>
      <c r="D82" s="1"/>
      <c r="E82" s="1"/>
      <c r="F82" s="1"/>
      <c r="G82" s="1" t="s">
        <v>98</v>
      </c>
      <c r="H82" s="63">
        <v>0</v>
      </c>
      <c r="I82" s="50">
        <f t="shared" si="23"/>
        <v>0</v>
      </c>
      <c r="J82" s="50">
        <f t="shared" si="24"/>
        <v>0</v>
      </c>
      <c r="K82" s="63">
        <v>250</v>
      </c>
      <c r="L82" s="64">
        <v>210</v>
      </c>
      <c r="M82" s="97">
        <f t="shared" si="25"/>
        <v>210</v>
      </c>
      <c r="N82" s="65">
        <f t="shared" si="26"/>
        <v>-40</v>
      </c>
      <c r="O82" s="115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20"/>
      <c r="AC82" s="120"/>
      <c r="AD82" s="120"/>
      <c r="AE82" s="115"/>
      <c r="AF82" s="118"/>
      <c r="AG82" s="118"/>
      <c r="AH82" s="118"/>
      <c r="AI82" s="118"/>
      <c r="AJ82" s="118"/>
      <c r="AK82" s="118"/>
      <c r="AL82" s="118"/>
      <c r="AM82" s="118"/>
      <c r="AN82" s="120"/>
      <c r="AO82" s="120"/>
      <c r="AP82" s="115"/>
      <c r="AQ82" s="118"/>
      <c r="AR82" s="118"/>
      <c r="AS82" s="118"/>
      <c r="AT82" s="118"/>
      <c r="AU82" s="118"/>
      <c r="AV82" s="118"/>
      <c r="AW82" s="18"/>
      <c r="AX82" s="21"/>
      <c r="AY82" s="21"/>
    </row>
    <row r="83" spans="1:51" ht="14.85" customHeight="1" x14ac:dyDescent="0.25">
      <c r="A83" s="30"/>
      <c r="B83" s="1"/>
      <c r="C83" s="1"/>
      <c r="D83" s="1"/>
      <c r="E83" s="1"/>
      <c r="F83" s="1"/>
      <c r="G83" s="1" t="s">
        <v>61</v>
      </c>
      <c r="H83" s="63">
        <v>2022.37</v>
      </c>
      <c r="I83" s="50">
        <v>0</v>
      </c>
      <c r="J83" s="50">
        <f t="shared" si="24"/>
        <v>2022.37</v>
      </c>
      <c r="K83" s="63">
        <v>2500</v>
      </c>
      <c r="L83" s="64">
        <v>2050</v>
      </c>
      <c r="M83" s="97">
        <f t="shared" si="25"/>
        <v>27.630000000000109</v>
      </c>
      <c r="N83" s="65">
        <f t="shared" si="26"/>
        <v>-450</v>
      </c>
      <c r="O83" s="115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20"/>
      <c r="AC83" s="120"/>
      <c r="AD83" s="120"/>
      <c r="AE83" s="115"/>
      <c r="AF83" s="118"/>
      <c r="AG83" s="118"/>
      <c r="AH83" s="118"/>
      <c r="AI83" s="118"/>
      <c r="AJ83" s="118"/>
      <c r="AK83" s="118"/>
      <c r="AL83" s="118"/>
      <c r="AM83" s="118"/>
      <c r="AN83" s="120"/>
      <c r="AO83" s="120"/>
      <c r="AP83" s="115"/>
      <c r="AQ83" s="118"/>
      <c r="AR83" s="118"/>
      <c r="AS83" s="118"/>
      <c r="AT83" s="118"/>
      <c r="AU83" s="118"/>
      <c r="AV83" s="118"/>
      <c r="AW83" s="18"/>
      <c r="AX83" s="21"/>
      <c r="AY83" s="21"/>
    </row>
    <row r="84" spans="1:51" ht="14.85" customHeight="1" x14ac:dyDescent="0.25">
      <c r="A84" s="30"/>
      <c r="B84" s="1"/>
      <c r="C84" s="1"/>
      <c r="D84" s="1"/>
      <c r="E84" s="1"/>
      <c r="F84" s="1"/>
      <c r="G84" s="1" t="s">
        <v>62</v>
      </c>
      <c r="H84" s="63">
        <v>589.54999999999995</v>
      </c>
      <c r="I84" s="50">
        <f t="shared" si="23"/>
        <v>196.51666666666665</v>
      </c>
      <c r="J84" s="50">
        <f t="shared" si="24"/>
        <v>786.06666666666661</v>
      </c>
      <c r="K84" s="63">
        <v>1000</v>
      </c>
      <c r="L84" s="64">
        <v>820</v>
      </c>
      <c r="M84" s="97">
        <f t="shared" si="25"/>
        <v>33.933333333333394</v>
      </c>
      <c r="N84" s="65">
        <f t="shared" si="26"/>
        <v>-180</v>
      </c>
      <c r="O84" s="115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20"/>
      <c r="AC84" s="120"/>
      <c r="AD84" s="120"/>
      <c r="AE84" s="115"/>
      <c r="AF84" s="118"/>
      <c r="AG84" s="118"/>
      <c r="AH84" s="118"/>
      <c r="AI84" s="118"/>
      <c r="AJ84" s="118"/>
      <c r="AK84" s="118"/>
      <c r="AL84" s="118"/>
      <c r="AM84" s="118"/>
      <c r="AN84" s="120"/>
      <c r="AO84" s="120"/>
      <c r="AP84" s="115"/>
      <c r="AQ84" s="118"/>
      <c r="AR84" s="118"/>
      <c r="AS84" s="118"/>
      <c r="AT84" s="118"/>
      <c r="AU84" s="118"/>
      <c r="AV84" s="118"/>
      <c r="AW84" s="18"/>
      <c r="AX84" s="21"/>
      <c r="AY84" s="21"/>
    </row>
    <row r="85" spans="1:51" ht="14.85" customHeight="1" thickBot="1" x14ac:dyDescent="0.3">
      <c r="A85" s="30"/>
      <c r="B85" s="1"/>
      <c r="C85" s="1"/>
      <c r="D85" s="1"/>
      <c r="E85" s="1"/>
      <c r="F85" s="1"/>
      <c r="G85" s="1" t="s">
        <v>63</v>
      </c>
      <c r="H85" s="66">
        <v>1530.67</v>
      </c>
      <c r="I85" s="51">
        <f t="shared" si="23"/>
        <v>510.22333333333336</v>
      </c>
      <c r="J85" s="51">
        <f t="shared" si="24"/>
        <v>2040.8933333333334</v>
      </c>
      <c r="K85" s="66">
        <v>2500</v>
      </c>
      <c r="L85" s="67">
        <v>2050</v>
      </c>
      <c r="M85" s="98">
        <f t="shared" si="25"/>
        <v>9.1066666666665697</v>
      </c>
      <c r="N85" s="60">
        <f t="shared" si="26"/>
        <v>-450</v>
      </c>
      <c r="O85" s="115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20"/>
      <c r="AC85" s="120"/>
      <c r="AD85" s="120"/>
      <c r="AE85" s="115"/>
      <c r="AF85" s="118"/>
      <c r="AG85" s="118"/>
      <c r="AH85" s="118"/>
      <c r="AI85" s="118"/>
      <c r="AJ85" s="118"/>
      <c r="AK85" s="118"/>
      <c r="AL85" s="118"/>
      <c r="AM85" s="118"/>
      <c r="AN85" s="120"/>
      <c r="AO85" s="120"/>
      <c r="AP85" s="115"/>
      <c r="AQ85" s="118"/>
      <c r="AR85" s="118"/>
      <c r="AS85" s="118"/>
      <c r="AT85" s="118"/>
      <c r="AU85" s="118"/>
      <c r="AV85" s="118"/>
      <c r="AW85" s="18"/>
      <c r="AX85" s="21"/>
      <c r="AY85" s="21"/>
    </row>
    <row r="86" spans="1:51" s="12" customFormat="1" ht="14.85" customHeight="1" x14ac:dyDescent="0.25">
      <c r="A86" s="30"/>
      <c r="B86" s="14"/>
      <c r="C86" s="14"/>
      <c r="D86" s="14"/>
      <c r="E86" s="14"/>
      <c r="F86" s="14" t="s">
        <v>64</v>
      </c>
      <c r="G86" s="14"/>
      <c r="H86" s="73">
        <f>ROUND(SUM(H79:H85),5)</f>
        <v>4626.97</v>
      </c>
      <c r="I86" s="73">
        <f t="shared" ref="I86:N86" si="27">ROUND(SUM(I79:I85),5)</f>
        <v>868.2</v>
      </c>
      <c r="J86" s="73">
        <f t="shared" si="27"/>
        <v>5495.17</v>
      </c>
      <c r="K86" s="73">
        <f t="shared" si="27"/>
        <v>9750</v>
      </c>
      <c r="L86" s="73">
        <f t="shared" si="27"/>
        <v>8000</v>
      </c>
      <c r="M86" s="99">
        <f t="shared" si="27"/>
        <v>2504.83</v>
      </c>
      <c r="N86" s="74">
        <f t="shared" si="27"/>
        <v>-1750</v>
      </c>
      <c r="O86" s="115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20"/>
      <c r="AC86" s="120"/>
      <c r="AD86" s="120"/>
      <c r="AE86" s="115"/>
      <c r="AF86" s="118"/>
      <c r="AG86" s="118"/>
      <c r="AH86" s="118"/>
      <c r="AI86" s="118"/>
      <c r="AJ86" s="118"/>
      <c r="AK86" s="118"/>
      <c r="AL86" s="118"/>
      <c r="AM86" s="118"/>
      <c r="AN86" s="120"/>
      <c r="AO86" s="120"/>
      <c r="AP86" s="115"/>
      <c r="AQ86" s="118"/>
      <c r="AR86" s="118"/>
      <c r="AS86" s="118"/>
      <c r="AT86" s="118"/>
      <c r="AU86" s="118"/>
      <c r="AV86" s="118"/>
      <c r="AW86" s="18"/>
      <c r="AX86" s="21"/>
      <c r="AY86" s="21"/>
    </row>
    <row r="87" spans="1:51" ht="14.45" customHeight="1" x14ac:dyDescent="0.25">
      <c r="A87" s="30"/>
      <c r="B87" s="1"/>
      <c r="C87" s="1"/>
      <c r="D87" s="1"/>
      <c r="E87" s="1"/>
      <c r="F87" s="1" t="s">
        <v>65</v>
      </c>
      <c r="G87" s="1"/>
      <c r="H87" s="48"/>
      <c r="I87" s="48"/>
      <c r="J87" s="48"/>
      <c r="K87" s="48"/>
      <c r="L87" s="48"/>
      <c r="M87" s="100"/>
      <c r="N87" s="71"/>
      <c r="O87" s="115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20"/>
      <c r="AC87" s="120"/>
      <c r="AD87" s="120"/>
      <c r="AE87" s="115"/>
      <c r="AF87" s="118"/>
      <c r="AG87" s="118"/>
      <c r="AH87" s="118"/>
      <c r="AI87" s="118"/>
      <c r="AJ87" s="118"/>
      <c r="AK87" s="118"/>
      <c r="AL87" s="118"/>
      <c r="AM87" s="118"/>
      <c r="AN87" s="120"/>
      <c r="AO87" s="120"/>
      <c r="AP87" s="115"/>
      <c r="AQ87" s="118"/>
      <c r="AR87" s="118"/>
      <c r="AS87" s="118"/>
      <c r="AT87" s="118"/>
      <c r="AU87" s="118"/>
      <c r="AV87" s="118"/>
      <c r="AW87" s="18"/>
      <c r="AX87" s="21"/>
      <c r="AY87" s="21"/>
    </row>
    <row r="88" spans="1:51" ht="14.45" customHeight="1" x14ac:dyDescent="0.25">
      <c r="A88" s="30"/>
      <c r="B88" s="1"/>
      <c r="C88" s="1"/>
      <c r="D88" s="1"/>
      <c r="E88" s="1"/>
      <c r="F88" s="1"/>
      <c r="G88" s="1" t="s">
        <v>66</v>
      </c>
      <c r="H88" s="63">
        <v>2500</v>
      </c>
      <c r="I88" s="50">
        <f>H88/3-3</f>
        <v>830.33333333333337</v>
      </c>
      <c r="J88" s="50">
        <f t="shared" ref="J88:J98" si="28">SUM(H88:I88)</f>
        <v>3330.3333333333335</v>
      </c>
      <c r="K88" s="63">
        <v>3300</v>
      </c>
      <c r="L88" s="64">
        <v>3300</v>
      </c>
      <c r="M88" s="97">
        <f t="shared" ref="M88:M98" si="29">L88-J88</f>
        <v>-30.333333333333485</v>
      </c>
      <c r="N88" s="65">
        <f t="shared" ref="N88:N97" si="30">L88-K88</f>
        <v>0</v>
      </c>
      <c r="O88" s="115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20"/>
      <c r="AC88" s="120"/>
      <c r="AD88" s="120"/>
      <c r="AE88" s="115"/>
      <c r="AF88" s="118"/>
      <c r="AG88" s="118"/>
      <c r="AH88" s="118"/>
      <c r="AI88" s="118"/>
      <c r="AJ88" s="118"/>
      <c r="AK88" s="118"/>
      <c r="AL88" s="118"/>
      <c r="AM88" s="118"/>
      <c r="AN88" s="120"/>
      <c r="AO88" s="120"/>
      <c r="AP88" s="115"/>
      <c r="AQ88" s="118"/>
      <c r="AR88" s="118"/>
      <c r="AS88" s="118"/>
      <c r="AT88" s="118"/>
      <c r="AU88" s="118"/>
      <c r="AV88" s="118"/>
      <c r="AW88" s="18"/>
      <c r="AX88" s="21"/>
      <c r="AY88" s="21"/>
    </row>
    <row r="89" spans="1:51" ht="14.45" customHeight="1" x14ac:dyDescent="0.25">
      <c r="A89" s="30"/>
      <c r="B89" s="1"/>
      <c r="C89" s="1"/>
      <c r="D89" s="1"/>
      <c r="E89" s="1"/>
      <c r="F89" s="1"/>
      <c r="G89" s="93" t="s">
        <v>143</v>
      </c>
      <c r="H89" s="63">
        <v>0</v>
      </c>
      <c r="I89" s="50">
        <v>3000</v>
      </c>
      <c r="J89" s="50">
        <f t="shared" si="28"/>
        <v>3000</v>
      </c>
      <c r="K89" s="63">
        <v>3000</v>
      </c>
      <c r="L89" s="64">
        <v>3600</v>
      </c>
      <c r="M89" s="97">
        <f t="shared" si="29"/>
        <v>600</v>
      </c>
      <c r="N89" s="95">
        <f t="shared" si="30"/>
        <v>600</v>
      </c>
      <c r="O89" s="115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20"/>
      <c r="AC89" s="120"/>
      <c r="AD89" s="120"/>
      <c r="AE89" s="115"/>
      <c r="AF89" s="118"/>
      <c r="AG89" s="118"/>
      <c r="AH89" s="118"/>
      <c r="AI89" s="118"/>
      <c r="AJ89" s="118"/>
      <c r="AK89" s="118"/>
      <c r="AL89" s="118"/>
      <c r="AM89" s="118"/>
      <c r="AN89" s="120"/>
      <c r="AO89" s="120"/>
      <c r="AP89" s="115"/>
      <c r="AQ89" s="118"/>
      <c r="AR89" s="118"/>
      <c r="AS89" s="118"/>
      <c r="AT89" s="118"/>
      <c r="AU89" s="118"/>
      <c r="AV89" s="118"/>
      <c r="AW89" s="18"/>
      <c r="AX89" s="21"/>
      <c r="AY89" s="21"/>
    </row>
    <row r="90" spans="1:51" ht="14.45" customHeight="1" x14ac:dyDescent="0.25">
      <c r="A90" s="30"/>
      <c r="B90" s="1"/>
      <c r="C90" s="1"/>
      <c r="D90" s="1"/>
      <c r="E90" s="1"/>
      <c r="F90" s="1"/>
      <c r="G90" s="93" t="s">
        <v>144</v>
      </c>
      <c r="H90" s="63">
        <v>600</v>
      </c>
      <c r="I90" s="50">
        <v>600</v>
      </c>
      <c r="J90" s="50">
        <f t="shared" si="28"/>
        <v>1200</v>
      </c>
      <c r="K90" s="63">
        <v>1400</v>
      </c>
      <c r="L90" s="64">
        <v>2400</v>
      </c>
      <c r="M90" s="97">
        <f t="shared" si="29"/>
        <v>1200</v>
      </c>
      <c r="N90" s="95">
        <f t="shared" si="30"/>
        <v>1000</v>
      </c>
      <c r="O90" s="115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20"/>
      <c r="AC90" s="120"/>
      <c r="AD90" s="120"/>
      <c r="AE90" s="115"/>
      <c r="AF90" s="118"/>
      <c r="AG90" s="118"/>
      <c r="AH90" s="118"/>
      <c r="AI90" s="118"/>
      <c r="AJ90" s="118"/>
      <c r="AK90" s="118"/>
      <c r="AL90" s="118"/>
      <c r="AM90" s="118"/>
      <c r="AN90" s="120"/>
      <c r="AO90" s="120"/>
      <c r="AP90" s="115"/>
      <c r="AQ90" s="118"/>
      <c r="AR90" s="118"/>
      <c r="AS90" s="118"/>
      <c r="AT90" s="118"/>
      <c r="AU90" s="118"/>
      <c r="AV90" s="118"/>
      <c r="AW90" s="18"/>
      <c r="AX90" s="21"/>
      <c r="AY90" s="21"/>
    </row>
    <row r="91" spans="1:51" ht="14.45" customHeight="1" x14ac:dyDescent="0.25">
      <c r="A91" s="30"/>
      <c r="B91" s="1"/>
      <c r="C91" s="1"/>
      <c r="D91" s="1"/>
      <c r="E91" s="1"/>
      <c r="F91" s="1"/>
      <c r="G91" s="1" t="s">
        <v>102</v>
      </c>
      <c r="H91" s="63">
        <v>2700</v>
      </c>
      <c r="I91" s="50">
        <f t="shared" ref="I91:I98" si="31">H91/3</f>
        <v>900</v>
      </c>
      <c r="J91" s="50">
        <f t="shared" si="28"/>
        <v>3600</v>
      </c>
      <c r="K91" s="63">
        <v>3600</v>
      </c>
      <c r="L91" s="64">
        <v>3600</v>
      </c>
      <c r="M91" s="97">
        <f t="shared" si="29"/>
        <v>0</v>
      </c>
      <c r="N91" s="65">
        <f t="shared" si="30"/>
        <v>0</v>
      </c>
      <c r="O91" s="115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20"/>
      <c r="AC91" s="120"/>
      <c r="AD91" s="120"/>
      <c r="AE91" s="115"/>
      <c r="AF91" s="118"/>
      <c r="AG91" s="118"/>
      <c r="AH91" s="118"/>
      <c r="AI91" s="118"/>
      <c r="AJ91" s="118"/>
      <c r="AK91" s="118"/>
      <c r="AL91" s="118"/>
      <c r="AM91" s="118"/>
      <c r="AN91" s="120"/>
      <c r="AO91" s="120"/>
      <c r="AP91" s="115"/>
      <c r="AQ91" s="118"/>
      <c r="AR91" s="118"/>
      <c r="AS91" s="118"/>
      <c r="AT91" s="118"/>
      <c r="AU91" s="118"/>
      <c r="AV91" s="118"/>
      <c r="AW91" s="18"/>
      <c r="AX91" s="21"/>
      <c r="AY91" s="21"/>
    </row>
    <row r="92" spans="1:51" ht="14.45" customHeight="1" x14ac:dyDescent="0.25">
      <c r="A92" s="30"/>
      <c r="B92" s="1"/>
      <c r="C92" s="1"/>
      <c r="D92" s="1"/>
      <c r="E92" s="1"/>
      <c r="F92" s="1"/>
      <c r="G92" s="1" t="s">
        <v>67</v>
      </c>
      <c r="H92" s="63">
        <v>27261</v>
      </c>
      <c r="I92" s="50">
        <f t="shared" si="31"/>
        <v>9087</v>
      </c>
      <c r="J92" s="50">
        <f t="shared" si="28"/>
        <v>36348</v>
      </c>
      <c r="K92" s="63">
        <v>36342</v>
      </c>
      <c r="L92" s="64">
        <v>38160</v>
      </c>
      <c r="M92" s="97">
        <f t="shared" si="29"/>
        <v>1812</v>
      </c>
      <c r="N92" s="95">
        <f t="shared" si="30"/>
        <v>1818</v>
      </c>
      <c r="O92" s="115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20"/>
      <c r="AC92" s="120"/>
      <c r="AD92" s="120"/>
      <c r="AE92" s="115"/>
      <c r="AF92" s="118"/>
      <c r="AG92" s="118"/>
      <c r="AH92" s="118"/>
      <c r="AI92" s="118"/>
      <c r="AJ92" s="118"/>
      <c r="AK92" s="118"/>
      <c r="AL92" s="118"/>
      <c r="AM92" s="118"/>
      <c r="AN92" s="120"/>
      <c r="AO92" s="120"/>
      <c r="AP92" s="115"/>
      <c r="AQ92" s="118"/>
      <c r="AR92" s="118"/>
      <c r="AS92" s="118"/>
      <c r="AT92" s="118"/>
      <c r="AU92" s="118"/>
      <c r="AV92" s="118"/>
      <c r="AW92" s="18"/>
      <c r="AX92" s="21"/>
      <c r="AY92" s="21"/>
    </row>
    <row r="93" spans="1:51" ht="14.45" customHeight="1" x14ac:dyDescent="0.25">
      <c r="A93" s="30"/>
      <c r="B93" s="1"/>
      <c r="C93" s="1"/>
      <c r="D93" s="1"/>
      <c r="E93" s="1"/>
      <c r="F93" s="1"/>
      <c r="G93" s="1" t="s">
        <v>68</v>
      </c>
      <c r="H93" s="63">
        <v>46035</v>
      </c>
      <c r="I93" s="50">
        <f>H93/3+1</f>
        <v>15346</v>
      </c>
      <c r="J93" s="50">
        <f t="shared" si="28"/>
        <v>61381</v>
      </c>
      <c r="K93" s="63">
        <v>61381</v>
      </c>
      <c r="L93" s="111">
        <v>61381</v>
      </c>
      <c r="M93" s="97">
        <f t="shared" si="29"/>
        <v>0</v>
      </c>
      <c r="N93" s="65">
        <f t="shared" si="30"/>
        <v>0</v>
      </c>
      <c r="O93" s="115"/>
      <c r="P93" s="121"/>
      <c r="Q93" s="121"/>
      <c r="R93" s="121"/>
      <c r="S93" s="121"/>
      <c r="T93" s="121"/>
      <c r="U93" s="118"/>
      <c r="V93" s="118"/>
      <c r="W93" s="118"/>
      <c r="X93" s="118"/>
      <c r="Y93" s="118"/>
      <c r="Z93" s="118"/>
      <c r="AA93" s="118"/>
      <c r="AB93" s="120"/>
      <c r="AC93" s="120"/>
      <c r="AD93" s="120"/>
      <c r="AE93" s="115"/>
      <c r="AF93" s="118"/>
      <c r="AG93" s="118"/>
      <c r="AH93" s="118"/>
      <c r="AI93" s="118"/>
      <c r="AJ93" s="118"/>
      <c r="AK93" s="118"/>
      <c r="AL93" s="118"/>
      <c r="AM93" s="118"/>
      <c r="AN93" s="120"/>
      <c r="AO93" s="120"/>
      <c r="AP93" s="115"/>
      <c r="AQ93" s="118"/>
      <c r="AR93" s="118"/>
      <c r="AS93" s="118"/>
      <c r="AT93" s="118"/>
      <c r="AU93" s="118"/>
      <c r="AV93" s="118"/>
      <c r="AW93" s="18"/>
      <c r="AX93" s="21"/>
      <c r="AY93" s="21"/>
    </row>
    <row r="94" spans="1:51" ht="14.45" customHeight="1" x14ac:dyDescent="0.25">
      <c r="A94" s="30"/>
      <c r="B94" s="1"/>
      <c r="C94" s="1"/>
      <c r="D94" s="1"/>
      <c r="E94" s="1"/>
      <c r="F94" s="1"/>
      <c r="G94" s="1" t="s">
        <v>69</v>
      </c>
      <c r="H94" s="63">
        <v>3150</v>
      </c>
      <c r="I94" s="50">
        <f t="shared" si="31"/>
        <v>1050</v>
      </c>
      <c r="J94" s="50">
        <f t="shared" si="28"/>
        <v>4200</v>
      </c>
      <c r="K94" s="63">
        <v>4200</v>
      </c>
      <c r="L94" s="64">
        <v>4200</v>
      </c>
      <c r="M94" s="97">
        <f t="shared" si="29"/>
        <v>0</v>
      </c>
      <c r="N94" s="65">
        <f t="shared" si="30"/>
        <v>0</v>
      </c>
      <c r="O94" s="115"/>
      <c r="P94" s="121"/>
      <c r="Q94" s="121"/>
      <c r="R94" s="121"/>
      <c r="S94" s="121"/>
      <c r="T94" s="121"/>
      <c r="U94" s="118"/>
      <c r="V94" s="118"/>
      <c r="W94" s="118"/>
      <c r="X94" s="118"/>
      <c r="Y94" s="118"/>
      <c r="Z94" s="118"/>
      <c r="AA94" s="118"/>
      <c r="AB94" s="120"/>
      <c r="AC94" s="120"/>
      <c r="AD94" s="120"/>
      <c r="AE94" s="115"/>
      <c r="AF94" s="118"/>
      <c r="AG94" s="118"/>
      <c r="AH94" s="118"/>
      <c r="AI94" s="118"/>
      <c r="AJ94" s="118"/>
      <c r="AK94" s="118"/>
      <c r="AL94" s="118"/>
      <c r="AM94" s="118"/>
      <c r="AN94" s="120"/>
      <c r="AO94" s="120"/>
      <c r="AP94" s="115"/>
      <c r="AQ94" s="118"/>
      <c r="AR94" s="118"/>
      <c r="AS94" s="118"/>
      <c r="AT94" s="118"/>
      <c r="AU94" s="118"/>
      <c r="AV94" s="118"/>
      <c r="AW94" s="18"/>
      <c r="AX94" s="21"/>
      <c r="AY94" s="21"/>
    </row>
    <row r="95" spans="1:51" ht="14.45" customHeight="1" x14ac:dyDescent="0.25">
      <c r="A95" s="30"/>
      <c r="B95" s="1"/>
      <c r="C95" s="1"/>
      <c r="D95" s="1"/>
      <c r="E95" s="1"/>
      <c r="F95" s="1"/>
      <c r="G95" s="1" t="s">
        <v>70</v>
      </c>
      <c r="H95" s="63">
        <v>10953</v>
      </c>
      <c r="I95" s="50">
        <f>H95/3-4</f>
        <v>3647</v>
      </c>
      <c r="J95" s="50">
        <f t="shared" si="28"/>
        <v>14600</v>
      </c>
      <c r="K95" s="63">
        <v>14600</v>
      </c>
      <c r="L95" s="64">
        <v>14600</v>
      </c>
      <c r="M95" s="97">
        <f t="shared" si="29"/>
        <v>0</v>
      </c>
      <c r="N95" s="65">
        <f t="shared" si="30"/>
        <v>0</v>
      </c>
      <c r="O95" s="115"/>
      <c r="P95" s="121"/>
      <c r="Q95" s="121"/>
      <c r="R95" s="121"/>
      <c r="S95" s="121"/>
      <c r="T95" s="121"/>
      <c r="U95" s="118"/>
      <c r="V95" s="118"/>
      <c r="W95" s="118"/>
      <c r="X95" s="118"/>
      <c r="Y95" s="118"/>
      <c r="Z95" s="118"/>
      <c r="AA95" s="118"/>
      <c r="AB95" s="120"/>
      <c r="AC95" s="120"/>
      <c r="AD95" s="120"/>
      <c r="AE95" s="115"/>
      <c r="AF95" s="118"/>
      <c r="AG95" s="118"/>
      <c r="AH95" s="118"/>
      <c r="AI95" s="118"/>
      <c r="AJ95" s="118"/>
      <c r="AK95" s="118"/>
      <c r="AL95" s="118"/>
      <c r="AM95" s="118"/>
      <c r="AN95" s="120"/>
      <c r="AO95" s="120"/>
      <c r="AP95" s="115"/>
      <c r="AQ95" s="118"/>
      <c r="AR95" s="118"/>
      <c r="AS95" s="118"/>
      <c r="AT95" s="118"/>
      <c r="AU95" s="118"/>
      <c r="AV95" s="118"/>
      <c r="AW95" s="18"/>
      <c r="AX95" s="21"/>
      <c r="AY95" s="21"/>
    </row>
    <row r="96" spans="1:51" ht="14.45" customHeight="1" x14ac:dyDescent="0.25">
      <c r="A96" s="30"/>
      <c r="B96" s="1"/>
      <c r="C96" s="1"/>
      <c r="D96" s="1"/>
      <c r="E96" s="1"/>
      <c r="F96" s="1"/>
      <c r="G96" s="1" t="s">
        <v>120</v>
      </c>
      <c r="H96" s="63">
        <v>11250</v>
      </c>
      <c r="I96" s="50">
        <f t="shared" si="31"/>
        <v>3750</v>
      </c>
      <c r="J96" s="50">
        <f t="shared" si="28"/>
        <v>15000</v>
      </c>
      <c r="K96" s="63">
        <v>15000</v>
      </c>
      <c r="L96" s="64">
        <v>14000</v>
      </c>
      <c r="M96" s="97">
        <f t="shared" si="29"/>
        <v>-1000</v>
      </c>
      <c r="N96" s="65">
        <f t="shared" si="30"/>
        <v>-1000</v>
      </c>
      <c r="O96" s="115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20"/>
      <c r="AC96" s="120"/>
      <c r="AD96" s="120"/>
      <c r="AE96" s="115"/>
      <c r="AF96" s="118"/>
      <c r="AG96" s="118"/>
      <c r="AH96" s="118"/>
      <c r="AI96" s="118"/>
      <c r="AJ96" s="118"/>
      <c r="AK96" s="118"/>
      <c r="AL96" s="118"/>
      <c r="AM96" s="118"/>
      <c r="AN96" s="120"/>
      <c r="AO96" s="120"/>
      <c r="AP96" s="115"/>
      <c r="AQ96" s="118"/>
      <c r="AR96" s="118"/>
      <c r="AS96" s="118"/>
      <c r="AT96" s="118"/>
      <c r="AU96" s="118"/>
      <c r="AV96" s="118"/>
      <c r="AW96" s="18"/>
      <c r="AX96" s="21"/>
      <c r="AY96" s="21"/>
    </row>
    <row r="97" spans="1:51" ht="14.45" customHeight="1" x14ac:dyDescent="0.25">
      <c r="A97" s="30"/>
      <c r="B97" s="1"/>
      <c r="C97" s="1"/>
      <c r="D97" s="1"/>
      <c r="E97" s="1"/>
      <c r="F97" s="1"/>
      <c r="G97" s="1" t="s">
        <v>108</v>
      </c>
      <c r="H97" s="58">
        <v>7000</v>
      </c>
      <c r="I97" s="50">
        <v>0</v>
      </c>
      <c r="J97" s="50">
        <f t="shared" si="28"/>
        <v>7000</v>
      </c>
      <c r="K97" s="63">
        <v>7000</v>
      </c>
      <c r="L97" s="64">
        <v>8000</v>
      </c>
      <c r="M97" s="97">
        <f t="shared" si="29"/>
        <v>1000</v>
      </c>
      <c r="N97" s="95">
        <f t="shared" si="30"/>
        <v>1000</v>
      </c>
      <c r="O97" s="115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20"/>
      <c r="AC97" s="120"/>
      <c r="AD97" s="120"/>
      <c r="AE97" s="115"/>
      <c r="AF97" s="118"/>
      <c r="AG97" s="118"/>
      <c r="AH97" s="118"/>
      <c r="AI97" s="118"/>
      <c r="AJ97" s="118"/>
      <c r="AK97" s="118"/>
      <c r="AL97" s="118"/>
      <c r="AM97" s="118"/>
      <c r="AN97" s="120"/>
      <c r="AO97" s="120"/>
      <c r="AP97" s="115"/>
      <c r="AQ97" s="118"/>
      <c r="AR97" s="118"/>
      <c r="AS97" s="118"/>
      <c r="AT97" s="118"/>
      <c r="AU97" s="118"/>
      <c r="AV97" s="118"/>
      <c r="AW97" s="18"/>
      <c r="AX97" s="21"/>
      <c r="AY97" s="21"/>
    </row>
    <row r="98" spans="1:51" ht="14.45" customHeight="1" thickBot="1" x14ac:dyDescent="0.3">
      <c r="A98" s="30"/>
      <c r="B98" s="1"/>
      <c r="C98" s="1"/>
      <c r="D98" s="1"/>
      <c r="E98" s="1"/>
      <c r="F98" s="1"/>
      <c r="G98" s="1" t="s">
        <v>71</v>
      </c>
      <c r="H98" s="66">
        <v>2250</v>
      </c>
      <c r="I98" s="51">
        <f t="shared" si="31"/>
        <v>750</v>
      </c>
      <c r="J98" s="51">
        <f t="shared" si="28"/>
        <v>3000</v>
      </c>
      <c r="K98" s="66">
        <v>3000</v>
      </c>
      <c r="L98" s="67">
        <v>3000</v>
      </c>
      <c r="M98" s="98">
        <f t="shared" si="29"/>
        <v>0</v>
      </c>
      <c r="N98" s="60">
        <f>L98-K98</f>
        <v>0</v>
      </c>
      <c r="O98" s="115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20"/>
      <c r="AC98" s="120"/>
      <c r="AD98" s="120"/>
      <c r="AE98" s="115"/>
      <c r="AF98" s="118"/>
      <c r="AG98" s="118"/>
      <c r="AH98" s="118"/>
      <c r="AI98" s="118"/>
      <c r="AJ98" s="118"/>
      <c r="AK98" s="118"/>
      <c r="AL98" s="118"/>
      <c r="AM98" s="118"/>
      <c r="AN98" s="120"/>
      <c r="AO98" s="120"/>
      <c r="AP98" s="115"/>
      <c r="AQ98" s="118"/>
      <c r="AR98" s="118"/>
      <c r="AS98" s="118"/>
      <c r="AT98" s="118"/>
      <c r="AU98" s="118"/>
      <c r="AV98" s="118"/>
      <c r="AW98" s="18"/>
      <c r="AX98" s="21"/>
      <c r="AY98" s="21"/>
    </row>
    <row r="99" spans="1:51" s="12" customFormat="1" ht="14.85" customHeight="1" x14ac:dyDescent="0.25">
      <c r="A99" s="30"/>
      <c r="B99" s="14"/>
      <c r="C99" s="14"/>
      <c r="D99" s="14"/>
      <c r="E99" s="14"/>
      <c r="F99" s="14" t="s">
        <v>72</v>
      </c>
      <c r="G99" s="14"/>
      <c r="H99" s="73">
        <f>ROUND(SUM(H87:H98),5)</f>
        <v>113699</v>
      </c>
      <c r="I99" s="73">
        <f t="shared" ref="I99:N99" si="32">ROUND(SUM(I87:I98),5)</f>
        <v>38960.333330000001</v>
      </c>
      <c r="J99" s="73">
        <f t="shared" si="32"/>
        <v>152659.33332999999</v>
      </c>
      <c r="K99" s="73">
        <f t="shared" si="32"/>
        <v>152823</v>
      </c>
      <c r="L99" s="73">
        <f t="shared" si="32"/>
        <v>156241</v>
      </c>
      <c r="M99" s="99">
        <f t="shared" si="32"/>
        <v>3581.6666700000001</v>
      </c>
      <c r="N99" s="74">
        <f t="shared" si="32"/>
        <v>3418</v>
      </c>
      <c r="O99" s="115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20"/>
      <c r="AC99" s="120"/>
      <c r="AD99" s="120"/>
      <c r="AE99" s="115"/>
      <c r="AF99" s="118"/>
      <c r="AG99" s="118"/>
      <c r="AH99" s="118"/>
      <c r="AI99" s="118"/>
      <c r="AJ99" s="118"/>
      <c r="AK99" s="118"/>
      <c r="AL99" s="118"/>
      <c r="AM99" s="118"/>
      <c r="AN99" s="120"/>
      <c r="AO99" s="120"/>
      <c r="AP99" s="115"/>
      <c r="AQ99" s="118"/>
      <c r="AR99" s="118"/>
      <c r="AS99" s="118"/>
      <c r="AT99" s="118"/>
      <c r="AU99" s="118"/>
      <c r="AV99" s="118"/>
      <c r="AW99" s="18"/>
      <c r="AX99" s="21"/>
      <c r="AY99" s="21"/>
    </row>
    <row r="100" spans="1:51" ht="27.75" customHeight="1" x14ac:dyDescent="0.25">
      <c r="A100" s="30"/>
      <c r="B100" s="1"/>
      <c r="C100" s="1"/>
      <c r="D100" s="1"/>
      <c r="E100" s="1"/>
      <c r="F100" s="1" t="s">
        <v>73</v>
      </c>
      <c r="G100" s="1"/>
      <c r="H100" s="48"/>
      <c r="I100" s="48"/>
      <c r="J100" s="48"/>
      <c r="K100" s="48"/>
      <c r="L100" s="48"/>
      <c r="M100" s="100"/>
      <c r="N100" s="71"/>
      <c r="O100" s="115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20"/>
      <c r="AC100" s="120"/>
      <c r="AD100" s="120"/>
      <c r="AE100" s="115"/>
      <c r="AF100" s="118"/>
      <c r="AG100" s="118"/>
      <c r="AH100" s="118"/>
      <c r="AI100" s="118"/>
      <c r="AJ100" s="118"/>
      <c r="AK100" s="118"/>
      <c r="AL100" s="118"/>
      <c r="AM100" s="118"/>
      <c r="AN100" s="120"/>
      <c r="AO100" s="120"/>
      <c r="AP100" s="115"/>
      <c r="AQ100" s="118"/>
      <c r="AR100" s="118"/>
      <c r="AS100" s="118"/>
      <c r="AT100" s="118"/>
      <c r="AU100" s="118"/>
      <c r="AV100" s="118"/>
      <c r="AW100" s="18"/>
      <c r="AX100" s="21"/>
      <c r="AY100" s="21"/>
    </row>
    <row r="101" spans="1:51" ht="14.45" customHeight="1" x14ac:dyDescent="0.25">
      <c r="A101" s="30"/>
      <c r="B101" s="1"/>
      <c r="C101" s="1"/>
      <c r="D101" s="1"/>
      <c r="E101" s="1"/>
      <c r="F101" s="1"/>
      <c r="G101" s="1" t="s">
        <v>103</v>
      </c>
      <c r="H101" s="63">
        <v>2020.15</v>
      </c>
      <c r="I101" s="50">
        <f t="shared" ref="I101:I109" si="33">H101/3</f>
        <v>673.38333333333333</v>
      </c>
      <c r="J101" s="50">
        <f t="shared" ref="J101:J109" si="34">SUM(H101:I101)</f>
        <v>2693.5333333333333</v>
      </c>
      <c r="K101" s="63">
        <v>3000</v>
      </c>
      <c r="L101" s="64">
        <v>3000</v>
      </c>
      <c r="M101" s="97">
        <f t="shared" ref="M101:M109" si="35">L101-J101</f>
        <v>306.4666666666667</v>
      </c>
      <c r="N101" s="65">
        <f t="shared" ref="N101:N109" si="36">L101-K101</f>
        <v>0</v>
      </c>
      <c r="O101" s="115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20"/>
      <c r="AC101" s="120"/>
      <c r="AD101" s="120"/>
      <c r="AE101" s="115"/>
      <c r="AF101" s="118"/>
      <c r="AG101" s="118"/>
      <c r="AH101" s="118"/>
      <c r="AI101" s="118"/>
      <c r="AJ101" s="118"/>
      <c r="AK101" s="118"/>
      <c r="AL101" s="118"/>
      <c r="AM101" s="118"/>
      <c r="AN101" s="120"/>
      <c r="AO101" s="120"/>
      <c r="AP101" s="115"/>
      <c r="AQ101" s="118"/>
      <c r="AR101" s="118"/>
      <c r="AS101" s="118"/>
      <c r="AT101" s="118"/>
      <c r="AU101" s="118"/>
      <c r="AV101" s="118"/>
      <c r="AW101" s="18"/>
      <c r="AX101" s="21"/>
      <c r="AY101" s="21"/>
    </row>
    <row r="102" spans="1:51" ht="14.45" customHeight="1" x14ac:dyDescent="0.25">
      <c r="A102" s="30"/>
      <c r="B102" s="1"/>
      <c r="C102" s="1"/>
      <c r="D102" s="1"/>
      <c r="E102" s="1"/>
      <c r="F102" s="1"/>
      <c r="G102" s="1" t="s">
        <v>104</v>
      </c>
      <c r="H102" s="63">
        <v>40</v>
      </c>
      <c r="I102" s="50">
        <f t="shared" si="33"/>
        <v>13.333333333333334</v>
      </c>
      <c r="J102" s="50">
        <f t="shared" si="34"/>
        <v>53.333333333333336</v>
      </c>
      <c r="K102" s="63">
        <v>500</v>
      </c>
      <c r="L102" s="64">
        <v>500</v>
      </c>
      <c r="M102" s="97">
        <f t="shared" si="35"/>
        <v>446.66666666666669</v>
      </c>
      <c r="N102" s="65">
        <f t="shared" si="36"/>
        <v>0</v>
      </c>
      <c r="O102" s="115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20"/>
      <c r="AC102" s="120"/>
      <c r="AD102" s="120"/>
      <c r="AE102" s="115"/>
      <c r="AF102" s="118"/>
      <c r="AG102" s="118"/>
      <c r="AH102" s="118"/>
      <c r="AI102" s="118"/>
      <c r="AJ102" s="118"/>
      <c r="AK102" s="118"/>
      <c r="AL102" s="118"/>
      <c r="AM102" s="118"/>
      <c r="AN102" s="120"/>
      <c r="AO102" s="120"/>
      <c r="AP102" s="115"/>
      <c r="AQ102" s="118"/>
      <c r="AR102" s="118"/>
      <c r="AS102" s="118"/>
      <c r="AT102" s="118"/>
      <c r="AU102" s="118"/>
      <c r="AV102" s="118"/>
      <c r="AW102" s="18"/>
      <c r="AX102" s="21"/>
      <c r="AY102" s="21"/>
    </row>
    <row r="103" spans="1:51" ht="14.45" customHeight="1" x14ac:dyDescent="0.25">
      <c r="A103" s="30"/>
      <c r="B103" s="1"/>
      <c r="C103" s="1"/>
      <c r="D103" s="1"/>
      <c r="E103" s="1"/>
      <c r="F103" s="1"/>
      <c r="G103" s="1" t="s">
        <v>74</v>
      </c>
      <c r="H103" s="63">
        <v>2139.0300000000002</v>
      </c>
      <c r="I103" s="50">
        <f t="shared" si="33"/>
        <v>713.0100000000001</v>
      </c>
      <c r="J103" s="50">
        <f t="shared" si="34"/>
        <v>2852.0400000000004</v>
      </c>
      <c r="K103" s="63">
        <v>4400</v>
      </c>
      <c r="L103" s="64">
        <v>3600</v>
      </c>
      <c r="M103" s="97">
        <f t="shared" si="35"/>
        <v>747.95999999999958</v>
      </c>
      <c r="N103" s="65">
        <f t="shared" si="36"/>
        <v>-800</v>
      </c>
      <c r="O103" s="115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20"/>
      <c r="AC103" s="120"/>
      <c r="AD103" s="120"/>
      <c r="AE103" s="115"/>
      <c r="AF103" s="118"/>
      <c r="AG103" s="118"/>
      <c r="AH103" s="118"/>
      <c r="AI103" s="118"/>
      <c r="AJ103" s="118"/>
      <c r="AK103" s="118"/>
      <c r="AL103" s="118"/>
      <c r="AM103" s="118"/>
      <c r="AN103" s="120"/>
      <c r="AO103" s="120"/>
      <c r="AP103" s="115"/>
      <c r="AQ103" s="118"/>
      <c r="AR103" s="118"/>
      <c r="AS103" s="118"/>
      <c r="AT103" s="118"/>
      <c r="AU103" s="118"/>
      <c r="AV103" s="118"/>
      <c r="AW103" s="18"/>
      <c r="AX103" s="21"/>
      <c r="AY103" s="21"/>
    </row>
    <row r="104" spans="1:51" ht="14.45" customHeight="1" x14ac:dyDescent="0.25">
      <c r="A104" s="30"/>
      <c r="B104" s="1"/>
      <c r="C104" s="1"/>
      <c r="D104" s="1"/>
      <c r="E104" s="1"/>
      <c r="F104" s="1"/>
      <c r="G104" s="1" t="s">
        <v>75</v>
      </c>
      <c r="H104" s="63">
        <v>850</v>
      </c>
      <c r="I104" s="50">
        <f t="shared" si="33"/>
        <v>283.33333333333331</v>
      </c>
      <c r="J104" s="50">
        <f t="shared" si="34"/>
        <v>1133.3333333333333</v>
      </c>
      <c r="K104" s="63">
        <v>1000</v>
      </c>
      <c r="L104" s="64">
        <v>700</v>
      </c>
      <c r="M104" s="97">
        <f t="shared" si="35"/>
        <v>-433.33333333333326</v>
      </c>
      <c r="N104" s="65">
        <f t="shared" si="36"/>
        <v>-300</v>
      </c>
      <c r="O104" s="115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20"/>
      <c r="AC104" s="120"/>
      <c r="AD104" s="120"/>
      <c r="AE104" s="115"/>
      <c r="AF104" s="118"/>
      <c r="AG104" s="118"/>
      <c r="AH104" s="118"/>
      <c r="AI104" s="118"/>
      <c r="AJ104" s="118"/>
      <c r="AK104" s="118"/>
      <c r="AL104" s="118"/>
      <c r="AM104" s="118"/>
      <c r="AN104" s="120"/>
      <c r="AO104" s="120"/>
      <c r="AP104" s="115"/>
      <c r="AQ104" s="118"/>
      <c r="AR104" s="118"/>
      <c r="AS104" s="118"/>
      <c r="AT104" s="118"/>
      <c r="AU104" s="118"/>
      <c r="AV104" s="118"/>
      <c r="AW104" s="18"/>
      <c r="AX104" s="21"/>
      <c r="AY104" s="21"/>
    </row>
    <row r="105" spans="1:51" ht="14.45" customHeight="1" x14ac:dyDescent="0.25">
      <c r="A105" s="30"/>
      <c r="B105" s="1"/>
      <c r="C105" s="1"/>
      <c r="D105" s="1"/>
      <c r="E105" s="1"/>
      <c r="F105" s="1"/>
      <c r="G105" s="1" t="s">
        <v>76</v>
      </c>
      <c r="H105" s="63">
        <v>0</v>
      </c>
      <c r="I105" s="50">
        <f t="shared" si="33"/>
        <v>0</v>
      </c>
      <c r="J105" s="50">
        <f t="shared" si="34"/>
        <v>0</v>
      </c>
      <c r="K105" s="63">
        <v>300</v>
      </c>
      <c r="L105" s="64">
        <v>300</v>
      </c>
      <c r="M105" s="97">
        <f t="shared" si="35"/>
        <v>300</v>
      </c>
      <c r="N105" s="65">
        <f t="shared" si="36"/>
        <v>0</v>
      </c>
      <c r="O105" s="115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20"/>
      <c r="AC105" s="120"/>
      <c r="AD105" s="120"/>
      <c r="AE105" s="115"/>
      <c r="AF105" s="118"/>
      <c r="AG105" s="118"/>
      <c r="AH105" s="118"/>
      <c r="AI105" s="118"/>
      <c r="AJ105" s="118"/>
      <c r="AK105" s="118"/>
      <c r="AL105" s="118"/>
      <c r="AM105" s="118"/>
      <c r="AN105" s="120"/>
      <c r="AO105" s="120"/>
      <c r="AP105" s="115"/>
      <c r="AQ105" s="118"/>
      <c r="AR105" s="118"/>
      <c r="AS105" s="118"/>
      <c r="AT105" s="118"/>
      <c r="AU105" s="118"/>
      <c r="AV105" s="118"/>
      <c r="AW105" s="18"/>
      <c r="AX105" s="21"/>
      <c r="AY105" s="21"/>
    </row>
    <row r="106" spans="1:51" ht="14.45" customHeight="1" x14ac:dyDescent="0.25">
      <c r="A106" s="30"/>
      <c r="B106" s="1"/>
      <c r="C106" s="1"/>
      <c r="D106" s="1"/>
      <c r="E106" s="1"/>
      <c r="F106" s="1"/>
      <c r="G106" s="1" t="s">
        <v>96</v>
      </c>
      <c r="H106" s="63">
        <v>0</v>
      </c>
      <c r="I106" s="50">
        <f t="shared" si="33"/>
        <v>0</v>
      </c>
      <c r="J106" s="50">
        <f t="shared" si="34"/>
        <v>0</v>
      </c>
      <c r="K106" s="63">
        <v>4300</v>
      </c>
      <c r="L106" s="64">
        <v>4300</v>
      </c>
      <c r="M106" s="97">
        <f t="shared" si="35"/>
        <v>4300</v>
      </c>
      <c r="N106" s="65">
        <f t="shared" si="36"/>
        <v>0</v>
      </c>
      <c r="O106" s="115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20"/>
      <c r="AC106" s="120"/>
      <c r="AD106" s="120"/>
      <c r="AE106" s="115"/>
      <c r="AF106" s="118"/>
      <c r="AG106" s="118"/>
      <c r="AH106" s="118"/>
      <c r="AI106" s="118"/>
      <c r="AJ106" s="118"/>
      <c r="AK106" s="118"/>
      <c r="AL106" s="118"/>
      <c r="AM106" s="118"/>
      <c r="AN106" s="120"/>
      <c r="AO106" s="120"/>
      <c r="AP106" s="115"/>
      <c r="AQ106" s="118"/>
      <c r="AR106" s="118"/>
      <c r="AS106" s="118"/>
      <c r="AT106" s="118"/>
      <c r="AU106" s="118"/>
      <c r="AV106" s="118"/>
      <c r="AW106" s="18"/>
      <c r="AX106" s="21"/>
      <c r="AY106" s="21"/>
    </row>
    <row r="107" spans="1:51" ht="14.45" customHeight="1" x14ac:dyDescent="0.25">
      <c r="A107" s="30"/>
      <c r="B107" s="1"/>
      <c r="C107" s="1"/>
      <c r="D107" s="1"/>
      <c r="E107" s="1"/>
      <c r="F107" s="1"/>
      <c r="G107" s="1" t="s">
        <v>77</v>
      </c>
      <c r="H107" s="63">
        <v>360.47</v>
      </c>
      <c r="I107" s="50">
        <f t="shared" si="33"/>
        <v>120.15666666666668</v>
      </c>
      <c r="J107" s="50">
        <f t="shared" si="34"/>
        <v>480.62666666666672</v>
      </c>
      <c r="K107" s="63">
        <v>1500</v>
      </c>
      <c r="L107" s="64">
        <v>1500</v>
      </c>
      <c r="M107" s="97">
        <f t="shared" si="35"/>
        <v>1019.3733333333332</v>
      </c>
      <c r="N107" s="65">
        <f t="shared" si="36"/>
        <v>0</v>
      </c>
      <c r="O107" s="115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20"/>
      <c r="AC107" s="120"/>
      <c r="AD107" s="120"/>
      <c r="AE107" s="115"/>
      <c r="AF107" s="118"/>
      <c r="AG107" s="118"/>
      <c r="AH107" s="118"/>
      <c r="AI107" s="118"/>
      <c r="AJ107" s="118"/>
      <c r="AK107" s="118"/>
      <c r="AL107" s="118"/>
      <c r="AM107" s="118"/>
      <c r="AN107" s="120"/>
      <c r="AO107" s="120"/>
      <c r="AP107" s="115"/>
      <c r="AQ107" s="118"/>
      <c r="AR107" s="118"/>
      <c r="AS107" s="118"/>
      <c r="AT107" s="118"/>
      <c r="AU107" s="118"/>
      <c r="AV107" s="118"/>
      <c r="AW107" s="18"/>
      <c r="AX107" s="21"/>
      <c r="AY107" s="21"/>
    </row>
    <row r="108" spans="1:51" ht="14.45" customHeight="1" x14ac:dyDescent="0.25">
      <c r="A108" s="30"/>
      <c r="B108" s="1"/>
      <c r="C108" s="1"/>
      <c r="D108" s="1"/>
      <c r="E108" s="1"/>
      <c r="F108" s="1"/>
      <c r="G108" s="1" t="s">
        <v>94</v>
      </c>
      <c r="H108" s="63">
        <v>32.31</v>
      </c>
      <c r="I108" s="50">
        <f t="shared" si="33"/>
        <v>10.770000000000001</v>
      </c>
      <c r="J108" s="50">
        <f t="shared" si="34"/>
        <v>43.080000000000005</v>
      </c>
      <c r="K108" s="63">
        <v>1000</v>
      </c>
      <c r="L108" s="64">
        <v>600</v>
      </c>
      <c r="M108" s="97">
        <f t="shared" si="35"/>
        <v>556.91999999999996</v>
      </c>
      <c r="N108" s="65">
        <f t="shared" si="36"/>
        <v>-400</v>
      </c>
      <c r="O108" s="115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20"/>
      <c r="AC108" s="120"/>
      <c r="AD108" s="120"/>
      <c r="AE108" s="115"/>
      <c r="AF108" s="118"/>
      <c r="AG108" s="118"/>
      <c r="AH108" s="118"/>
      <c r="AI108" s="118"/>
      <c r="AJ108" s="118"/>
      <c r="AK108" s="118"/>
      <c r="AL108" s="118"/>
      <c r="AM108" s="118"/>
      <c r="AN108" s="120"/>
      <c r="AO108" s="120"/>
      <c r="AP108" s="115"/>
      <c r="AQ108" s="118"/>
      <c r="AR108" s="118"/>
      <c r="AS108" s="118"/>
      <c r="AT108" s="118"/>
      <c r="AU108" s="118"/>
      <c r="AV108" s="118"/>
      <c r="AW108" s="18"/>
      <c r="AX108" s="21"/>
      <c r="AY108" s="21"/>
    </row>
    <row r="109" spans="1:51" ht="14.45" customHeight="1" thickBot="1" x14ac:dyDescent="0.3">
      <c r="A109" s="30"/>
      <c r="B109" s="1"/>
      <c r="C109" s="1"/>
      <c r="D109" s="1"/>
      <c r="E109" s="1"/>
      <c r="F109" s="1"/>
      <c r="G109" s="1" t="s">
        <v>106</v>
      </c>
      <c r="H109" s="66">
        <v>0</v>
      </c>
      <c r="I109" s="51">
        <f t="shared" si="33"/>
        <v>0</v>
      </c>
      <c r="J109" s="51">
        <f t="shared" si="34"/>
        <v>0</v>
      </c>
      <c r="K109" s="66">
        <v>150</v>
      </c>
      <c r="L109" s="67">
        <v>100</v>
      </c>
      <c r="M109" s="98">
        <f t="shared" si="35"/>
        <v>100</v>
      </c>
      <c r="N109" s="60">
        <f t="shared" si="36"/>
        <v>-50</v>
      </c>
      <c r="O109" s="115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20"/>
      <c r="AC109" s="120"/>
      <c r="AD109" s="120"/>
      <c r="AE109" s="115"/>
      <c r="AF109" s="118"/>
      <c r="AG109" s="118"/>
      <c r="AH109" s="118"/>
      <c r="AI109" s="118"/>
      <c r="AJ109" s="118"/>
      <c r="AK109" s="118"/>
      <c r="AL109" s="118"/>
      <c r="AM109" s="118"/>
      <c r="AN109" s="120"/>
      <c r="AO109" s="120"/>
      <c r="AP109" s="115"/>
      <c r="AQ109" s="118"/>
      <c r="AR109" s="118"/>
      <c r="AS109" s="118"/>
      <c r="AT109" s="118"/>
      <c r="AU109" s="118"/>
      <c r="AV109" s="118"/>
      <c r="AW109" s="18"/>
      <c r="AX109" s="21"/>
      <c r="AY109" s="21"/>
    </row>
    <row r="110" spans="1:51" s="12" customFormat="1" ht="14.85" customHeight="1" x14ac:dyDescent="0.25">
      <c r="A110" s="30"/>
      <c r="B110" s="14"/>
      <c r="C110" s="14"/>
      <c r="D110" s="14"/>
      <c r="E110" s="14"/>
      <c r="F110" s="14" t="s">
        <v>78</v>
      </c>
      <c r="G110" s="14"/>
      <c r="H110" s="73">
        <f>ROUND(SUM(H100:H109),5)</f>
        <v>5441.96</v>
      </c>
      <c r="I110" s="73">
        <f t="shared" ref="I110:N110" si="37">ROUND(SUM(I100:I109),5)</f>
        <v>1813.98667</v>
      </c>
      <c r="J110" s="73">
        <f t="shared" si="37"/>
        <v>7255.9466700000003</v>
      </c>
      <c r="K110" s="75">
        <f t="shared" si="37"/>
        <v>16150</v>
      </c>
      <c r="L110" s="75">
        <f t="shared" si="37"/>
        <v>14600</v>
      </c>
      <c r="M110" s="101">
        <f t="shared" si="37"/>
        <v>7344.0533299999997</v>
      </c>
      <c r="N110" s="74">
        <f t="shared" si="37"/>
        <v>-1550</v>
      </c>
      <c r="O110" s="115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20"/>
      <c r="AC110" s="120"/>
      <c r="AD110" s="120"/>
      <c r="AE110" s="115"/>
      <c r="AF110" s="118"/>
      <c r="AG110" s="118"/>
      <c r="AH110" s="118"/>
      <c r="AI110" s="118"/>
      <c r="AJ110" s="118"/>
      <c r="AK110" s="118"/>
      <c r="AL110" s="118"/>
      <c r="AM110" s="118"/>
      <c r="AN110" s="120"/>
      <c r="AO110" s="120"/>
      <c r="AP110" s="115"/>
      <c r="AQ110" s="118"/>
      <c r="AR110" s="118"/>
      <c r="AS110" s="118"/>
      <c r="AT110" s="118"/>
      <c r="AU110" s="118"/>
      <c r="AV110" s="118"/>
      <c r="AW110" s="18"/>
      <c r="AX110" s="21"/>
      <c r="AY110" s="21"/>
    </row>
    <row r="111" spans="1:51" ht="14.45" customHeight="1" x14ac:dyDescent="0.25">
      <c r="A111" s="30"/>
      <c r="B111" s="1"/>
      <c r="C111" s="1"/>
      <c r="D111" s="1"/>
      <c r="E111" s="1"/>
      <c r="F111" s="1" t="s">
        <v>79</v>
      </c>
      <c r="G111" s="1"/>
      <c r="H111" s="48"/>
      <c r="I111" s="48"/>
      <c r="J111" s="48"/>
      <c r="K111" s="48"/>
      <c r="L111" s="48"/>
      <c r="M111" s="100"/>
      <c r="N111" s="71"/>
      <c r="O111" s="115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20"/>
      <c r="AC111" s="120"/>
      <c r="AD111" s="120"/>
      <c r="AE111" s="115"/>
      <c r="AF111" s="118"/>
      <c r="AG111" s="118"/>
      <c r="AH111" s="118"/>
      <c r="AI111" s="118"/>
      <c r="AJ111" s="118"/>
      <c r="AK111" s="118"/>
      <c r="AL111" s="118"/>
      <c r="AM111" s="118"/>
      <c r="AN111" s="120"/>
      <c r="AO111" s="120"/>
      <c r="AP111" s="115"/>
      <c r="AQ111" s="118"/>
      <c r="AR111" s="118"/>
      <c r="AS111" s="118"/>
      <c r="AT111" s="118"/>
      <c r="AU111" s="118"/>
      <c r="AV111" s="118"/>
      <c r="AW111" s="18"/>
      <c r="AX111" s="21"/>
      <c r="AY111" s="21"/>
    </row>
    <row r="112" spans="1:51" ht="14.45" customHeight="1" x14ac:dyDescent="0.25">
      <c r="A112" s="30"/>
      <c r="B112" s="1"/>
      <c r="C112" s="1"/>
      <c r="D112" s="1"/>
      <c r="E112" s="1"/>
      <c r="F112" s="1"/>
      <c r="G112" s="1" t="s">
        <v>80</v>
      </c>
      <c r="H112" s="63">
        <v>658.36</v>
      </c>
      <c r="I112" s="50">
        <f t="shared" ref="I112:I118" si="38">H112/3</f>
        <v>219.45333333333335</v>
      </c>
      <c r="J112" s="50">
        <f t="shared" ref="J112:J118" si="39">SUM(H112:I112)</f>
        <v>877.81333333333339</v>
      </c>
      <c r="K112" s="63">
        <v>2000</v>
      </c>
      <c r="L112" s="64">
        <v>2000</v>
      </c>
      <c r="M112" s="97">
        <f t="shared" ref="M112:M118" si="40">L112-J112</f>
        <v>1122.1866666666665</v>
      </c>
      <c r="N112" s="65">
        <f t="shared" ref="N112:N118" si="41">L112-K112</f>
        <v>0</v>
      </c>
      <c r="O112" s="115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20"/>
      <c r="AC112" s="120"/>
      <c r="AD112" s="120"/>
      <c r="AE112" s="115"/>
      <c r="AF112" s="118"/>
      <c r="AG112" s="118"/>
      <c r="AH112" s="118"/>
      <c r="AI112" s="118"/>
      <c r="AJ112" s="118"/>
      <c r="AK112" s="118"/>
      <c r="AL112" s="118"/>
      <c r="AM112" s="118"/>
      <c r="AN112" s="120"/>
      <c r="AO112" s="120"/>
      <c r="AP112" s="115"/>
      <c r="AQ112" s="118"/>
      <c r="AR112" s="118"/>
      <c r="AS112" s="118"/>
      <c r="AT112" s="118"/>
      <c r="AU112" s="118"/>
      <c r="AV112" s="118"/>
      <c r="AW112" s="18"/>
      <c r="AX112" s="21"/>
      <c r="AY112" s="21"/>
    </row>
    <row r="113" spans="1:51" ht="14.45" customHeight="1" x14ac:dyDescent="0.25">
      <c r="A113" s="30"/>
      <c r="B113" s="1"/>
      <c r="C113" s="1"/>
      <c r="D113" s="1"/>
      <c r="E113" s="1"/>
      <c r="F113" s="1"/>
      <c r="G113" s="1" t="s">
        <v>99</v>
      </c>
      <c r="H113" s="63">
        <v>-137.5</v>
      </c>
      <c r="I113" s="50">
        <f t="shared" si="38"/>
        <v>-45.833333333333336</v>
      </c>
      <c r="J113" s="50">
        <f t="shared" si="39"/>
        <v>-183.33333333333334</v>
      </c>
      <c r="K113" s="63">
        <v>500</v>
      </c>
      <c r="L113" s="64">
        <v>500</v>
      </c>
      <c r="M113" s="97">
        <f t="shared" si="40"/>
        <v>683.33333333333337</v>
      </c>
      <c r="N113" s="65">
        <f t="shared" si="41"/>
        <v>0</v>
      </c>
      <c r="O113" s="115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20"/>
      <c r="AC113" s="120"/>
      <c r="AD113" s="120"/>
      <c r="AE113" s="115"/>
      <c r="AF113" s="118"/>
      <c r="AG113" s="118"/>
      <c r="AH113" s="118"/>
      <c r="AI113" s="118"/>
      <c r="AJ113" s="118"/>
      <c r="AK113" s="118"/>
      <c r="AL113" s="118"/>
      <c r="AM113" s="118"/>
      <c r="AN113" s="120"/>
      <c r="AO113" s="120"/>
      <c r="AP113" s="115"/>
      <c r="AQ113" s="118"/>
      <c r="AR113" s="118"/>
      <c r="AS113" s="118"/>
      <c r="AT113" s="118"/>
      <c r="AU113" s="118"/>
      <c r="AV113" s="118"/>
      <c r="AW113" s="18"/>
      <c r="AX113" s="21"/>
      <c r="AY113" s="21"/>
    </row>
    <row r="114" spans="1:51" ht="14.45" customHeight="1" x14ac:dyDescent="0.25">
      <c r="A114" s="30"/>
      <c r="B114" s="1"/>
      <c r="C114" s="1"/>
      <c r="D114" s="1"/>
      <c r="E114" s="1"/>
      <c r="F114" s="1"/>
      <c r="G114" s="1" t="s">
        <v>109</v>
      </c>
      <c r="H114" s="63">
        <v>328.86</v>
      </c>
      <c r="I114" s="50">
        <f t="shared" si="38"/>
        <v>109.62</v>
      </c>
      <c r="J114" s="50">
        <f t="shared" si="39"/>
        <v>438.48</v>
      </c>
      <c r="K114" s="63">
        <v>500</v>
      </c>
      <c r="L114" s="64">
        <v>500</v>
      </c>
      <c r="M114" s="97">
        <f t="shared" si="40"/>
        <v>61.519999999999982</v>
      </c>
      <c r="N114" s="65">
        <f t="shared" si="41"/>
        <v>0</v>
      </c>
      <c r="O114" s="115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20"/>
      <c r="AC114" s="120"/>
      <c r="AD114" s="120"/>
      <c r="AE114" s="115"/>
      <c r="AF114" s="118"/>
      <c r="AG114" s="118"/>
      <c r="AH114" s="118"/>
      <c r="AI114" s="118"/>
      <c r="AJ114" s="118"/>
      <c r="AK114" s="118"/>
      <c r="AL114" s="118"/>
      <c r="AM114" s="118"/>
      <c r="AN114" s="120"/>
      <c r="AO114" s="120"/>
      <c r="AP114" s="115"/>
      <c r="AQ114" s="118"/>
      <c r="AR114" s="118"/>
      <c r="AS114" s="118"/>
      <c r="AT114" s="118"/>
      <c r="AU114" s="118"/>
      <c r="AV114" s="118"/>
      <c r="AW114" s="18"/>
      <c r="AX114" s="21"/>
      <c r="AY114" s="21"/>
    </row>
    <row r="115" spans="1:51" ht="14.45" customHeight="1" x14ac:dyDescent="0.25">
      <c r="A115" s="30"/>
      <c r="B115" s="1"/>
      <c r="C115" s="1"/>
      <c r="D115" s="1"/>
      <c r="E115" s="1"/>
      <c r="F115" s="1"/>
      <c r="G115" s="1" t="s">
        <v>81</v>
      </c>
      <c r="H115" s="63">
        <v>0</v>
      </c>
      <c r="I115" s="50">
        <f t="shared" si="38"/>
        <v>0</v>
      </c>
      <c r="J115" s="50">
        <f t="shared" si="39"/>
        <v>0</v>
      </c>
      <c r="K115" s="63">
        <v>150</v>
      </c>
      <c r="L115" s="64">
        <v>150</v>
      </c>
      <c r="M115" s="97">
        <f t="shared" si="40"/>
        <v>150</v>
      </c>
      <c r="N115" s="65">
        <f t="shared" si="41"/>
        <v>0</v>
      </c>
      <c r="O115" s="115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20"/>
      <c r="AC115" s="120"/>
      <c r="AD115" s="120"/>
      <c r="AE115" s="115"/>
      <c r="AF115" s="118"/>
      <c r="AG115" s="118"/>
      <c r="AH115" s="118"/>
      <c r="AI115" s="118"/>
      <c r="AJ115" s="118"/>
      <c r="AK115" s="118"/>
      <c r="AL115" s="118"/>
      <c r="AM115" s="118"/>
      <c r="AN115" s="120"/>
      <c r="AO115" s="120"/>
      <c r="AP115" s="115"/>
      <c r="AQ115" s="118"/>
      <c r="AR115" s="118"/>
      <c r="AS115" s="118"/>
      <c r="AT115" s="118"/>
      <c r="AU115" s="118"/>
      <c r="AV115" s="118"/>
      <c r="AW115" s="18"/>
      <c r="AX115" s="21"/>
      <c r="AY115" s="21"/>
    </row>
    <row r="116" spans="1:51" ht="14.45" customHeight="1" x14ac:dyDescent="0.25">
      <c r="A116" s="30"/>
      <c r="B116" s="1"/>
      <c r="C116" s="1"/>
      <c r="D116" s="1"/>
      <c r="E116" s="1"/>
      <c r="F116" s="1"/>
      <c r="G116" s="18" t="s">
        <v>82</v>
      </c>
      <c r="H116" s="63">
        <v>440.47</v>
      </c>
      <c r="I116" s="50">
        <f t="shared" si="38"/>
        <v>146.82333333333335</v>
      </c>
      <c r="J116" s="50">
        <f t="shared" si="39"/>
        <v>587.29333333333341</v>
      </c>
      <c r="K116" s="63">
        <v>1675</v>
      </c>
      <c r="L116" s="64">
        <v>1675</v>
      </c>
      <c r="M116" s="97">
        <f t="shared" si="40"/>
        <v>1087.7066666666665</v>
      </c>
      <c r="N116" s="65">
        <f t="shared" si="41"/>
        <v>0</v>
      </c>
      <c r="O116" s="115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20"/>
      <c r="AC116" s="120"/>
      <c r="AD116" s="120"/>
      <c r="AE116" s="115"/>
      <c r="AF116" s="118"/>
      <c r="AG116" s="118"/>
      <c r="AH116" s="118"/>
      <c r="AI116" s="118"/>
      <c r="AJ116" s="118"/>
      <c r="AK116" s="118"/>
      <c r="AL116" s="118"/>
      <c r="AM116" s="118"/>
      <c r="AN116" s="120"/>
      <c r="AO116" s="120"/>
      <c r="AP116" s="115"/>
      <c r="AQ116" s="118"/>
      <c r="AR116" s="118"/>
      <c r="AS116" s="118"/>
      <c r="AT116" s="118"/>
      <c r="AU116" s="118"/>
      <c r="AV116" s="118"/>
      <c r="AW116" s="18"/>
      <c r="AX116" s="21"/>
      <c r="AY116" s="21"/>
    </row>
    <row r="117" spans="1:51" ht="14.45" customHeight="1" x14ac:dyDescent="0.25">
      <c r="A117" s="30"/>
      <c r="B117" s="1"/>
      <c r="C117" s="1"/>
      <c r="D117" s="1"/>
      <c r="E117" s="1"/>
      <c r="F117" s="1"/>
      <c r="G117" s="1" t="s">
        <v>83</v>
      </c>
      <c r="H117" s="63">
        <v>259.85000000000002</v>
      </c>
      <c r="I117" s="50">
        <f t="shared" si="38"/>
        <v>86.616666666666674</v>
      </c>
      <c r="J117" s="50">
        <f t="shared" si="39"/>
        <v>346.4666666666667</v>
      </c>
      <c r="K117" s="63">
        <v>500</v>
      </c>
      <c r="L117" s="64">
        <v>500</v>
      </c>
      <c r="M117" s="97">
        <f t="shared" si="40"/>
        <v>153.5333333333333</v>
      </c>
      <c r="N117" s="65">
        <f t="shared" si="41"/>
        <v>0</v>
      </c>
      <c r="O117" s="115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20"/>
      <c r="AC117" s="120"/>
      <c r="AD117" s="120"/>
      <c r="AE117" s="115"/>
      <c r="AF117" s="118"/>
      <c r="AG117" s="118"/>
      <c r="AH117" s="118"/>
      <c r="AI117" s="118"/>
      <c r="AJ117" s="118"/>
      <c r="AK117" s="118"/>
      <c r="AL117" s="118"/>
      <c r="AM117" s="118"/>
      <c r="AN117" s="120"/>
      <c r="AO117" s="120"/>
      <c r="AP117" s="115"/>
      <c r="AQ117" s="118"/>
      <c r="AR117" s="118"/>
      <c r="AS117" s="118"/>
      <c r="AT117" s="118"/>
      <c r="AU117" s="118"/>
      <c r="AV117" s="118"/>
      <c r="AW117" s="18"/>
      <c r="AX117" s="21"/>
      <c r="AY117" s="21"/>
    </row>
    <row r="118" spans="1:51" ht="14.45" customHeight="1" thickBot="1" x14ac:dyDescent="0.3">
      <c r="A118" s="30"/>
      <c r="B118" s="1"/>
      <c r="C118" s="1"/>
      <c r="D118" s="1"/>
      <c r="E118" s="1"/>
      <c r="F118" s="1"/>
      <c r="G118" s="1" t="s">
        <v>84</v>
      </c>
      <c r="H118" s="66">
        <v>0</v>
      </c>
      <c r="I118" s="51">
        <f t="shared" si="38"/>
        <v>0</v>
      </c>
      <c r="J118" s="51">
        <f t="shared" si="39"/>
        <v>0</v>
      </c>
      <c r="K118" s="66">
        <v>500</v>
      </c>
      <c r="L118" s="67">
        <v>500</v>
      </c>
      <c r="M118" s="98">
        <f t="shared" si="40"/>
        <v>500</v>
      </c>
      <c r="N118" s="60">
        <f t="shared" si="41"/>
        <v>0</v>
      </c>
      <c r="O118" s="115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20"/>
      <c r="AC118" s="120"/>
      <c r="AD118" s="120"/>
      <c r="AE118" s="115"/>
      <c r="AF118" s="118"/>
      <c r="AG118" s="118"/>
      <c r="AH118" s="118"/>
      <c r="AI118" s="118"/>
      <c r="AJ118" s="118"/>
      <c r="AK118" s="118"/>
      <c r="AL118" s="118"/>
      <c r="AM118" s="118"/>
      <c r="AN118" s="120"/>
      <c r="AO118" s="120"/>
      <c r="AP118" s="115"/>
      <c r="AQ118" s="118"/>
      <c r="AR118" s="118"/>
      <c r="AS118" s="118"/>
      <c r="AT118" s="118"/>
      <c r="AU118" s="118"/>
      <c r="AV118" s="118"/>
      <c r="AW118" s="18"/>
      <c r="AX118" s="21"/>
      <c r="AY118" s="21"/>
    </row>
    <row r="119" spans="1:51" s="12" customFormat="1" ht="14.85" customHeight="1" x14ac:dyDescent="0.25">
      <c r="A119" s="30"/>
      <c r="B119" s="14"/>
      <c r="C119" s="14"/>
      <c r="D119" s="14"/>
      <c r="E119" s="14"/>
      <c r="F119" s="14" t="s">
        <v>85</v>
      </c>
      <c r="G119" s="14"/>
      <c r="H119" s="73">
        <f>ROUND(SUM(H111:H118),5)</f>
        <v>1550.04</v>
      </c>
      <c r="I119" s="73">
        <f t="shared" ref="I119:N119" si="42">ROUND(SUM(I111:I118),5)</f>
        <v>516.67999999999995</v>
      </c>
      <c r="J119" s="73">
        <f t="shared" si="42"/>
        <v>2066.7199999999998</v>
      </c>
      <c r="K119" s="73">
        <f t="shared" si="42"/>
        <v>5825</v>
      </c>
      <c r="L119" s="73">
        <f t="shared" si="42"/>
        <v>5825</v>
      </c>
      <c r="M119" s="99">
        <f t="shared" si="42"/>
        <v>3758.28</v>
      </c>
      <c r="N119" s="74">
        <f t="shared" si="42"/>
        <v>0</v>
      </c>
      <c r="O119" s="115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20"/>
      <c r="AC119" s="120"/>
      <c r="AD119" s="120"/>
      <c r="AE119" s="115"/>
      <c r="AF119" s="118"/>
      <c r="AG119" s="118"/>
      <c r="AH119" s="118"/>
      <c r="AI119" s="118"/>
      <c r="AJ119" s="118"/>
      <c r="AK119" s="118"/>
      <c r="AL119" s="118"/>
      <c r="AM119" s="118"/>
      <c r="AN119" s="120"/>
      <c r="AO119" s="120"/>
      <c r="AP119" s="115"/>
      <c r="AQ119" s="118"/>
      <c r="AR119" s="118"/>
      <c r="AS119" s="118"/>
      <c r="AT119" s="118"/>
      <c r="AU119" s="118"/>
      <c r="AV119" s="118"/>
      <c r="AW119" s="18"/>
      <c r="AX119" s="21"/>
      <c r="AY119" s="21"/>
    </row>
    <row r="120" spans="1:51" ht="14.45" customHeight="1" x14ac:dyDescent="0.25">
      <c r="A120" s="30"/>
      <c r="B120" s="1"/>
      <c r="C120" s="1"/>
      <c r="D120" s="1"/>
      <c r="E120" s="1"/>
      <c r="F120" s="1" t="s">
        <v>86</v>
      </c>
      <c r="G120" s="1"/>
      <c r="H120" s="48"/>
      <c r="I120" s="48"/>
      <c r="J120" s="48"/>
      <c r="K120" s="48"/>
      <c r="L120" s="48"/>
      <c r="M120" s="100"/>
      <c r="N120" s="71"/>
      <c r="O120" s="115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20"/>
      <c r="AC120" s="120"/>
      <c r="AD120" s="120"/>
      <c r="AE120" s="115"/>
      <c r="AF120" s="118"/>
      <c r="AG120" s="118"/>
      <c r="AH120" s="118"/>
      <c r="AI120" s="118"/>
      <c r="AJ120" s="118"/>
      <c r="AK120" s="118"/>
      <c r="AL120" s="118"/>
      <c r="AM120" s="118"/>
      <c r="AN120" s="120"/>
      <c r="AO120" s="120"/>
      <c r="AP120" s="115"/>
      <c r="AQ120" s="118"/>
      <c r="AR120" s="118"/>
      <c r="AS120" s="118"/>
      <c r="AT120" s="118"/>
      <c r="AU120" s="118"/>
      <c r="AV120" s="118"/>
      <c r="AW120" s="18"/>
      <c r="AX120" s="21"/>
      <c r="AY120" s="21"/>
    </row>
    <row r="121" spans="1:51" ht="14.45" customHeight="1" x14ac:dyDescent="0.25">
      <c r="A121" s="30"/>
      <c r="B121" s="1"/>
      <c r="C121" s="1"/>
      <c r="D121" s="1"/>
      <c r="E121" s="1"/>
      <c r="F121" s="1"/>
      <c r="G121" s="1" t="s">
        <v>87</v>
      </c>
      <c r="H121" s="63">
        <v>3206.28</v>
      </c>
      <c r="I121" s="50">
        <f>H121/3</f>
        <v>1068.76</v>
      </c>
      <c r="J121" s="50">
        <f>SUM(H121:I121)</f>
        <v>4275.04</v>
      </c>
      <c r="K121" s="63">
        <v>4500</v>
      </c>
      <c r="L121" s="64">
        <v>4350</v>
      </c>
      <c r="M121" s="97">
        <f>L121-J121</f>
        <v>74.960000000000036</v>
      </c>
      <c r="N121" s="65">
        <f>L121-K121</f>
        <v>-150</v>
      </c>
      <c r="O121" s="115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20"/>
      <c r="AC121" s="120"/>
      <c r="AD121" s="120"/>
      <c r="AE121" s="115"/>
      <c r="AF121" s="118"/>
      <c r="AG121" s="118"/>
      <c r="AH121" s="118"/>
      <c r="AI121" s="118"/>
      <c r="AJ121" s="118"/>
      <c r="AK121" s="118"/>
      <c r="AL121" s="118"/>
      <c r="AM121" s="118"/>
      <c r="AN121" s="120"/>
      <c r="AO121" s="120"/>
      <c r="AP121" s="115"/>
      <c r="AQ121" s="118"/>
      <c r="AR121" s="118"/>
      <c r="AS121" s="118"/>
      <c r="AT121" s="118"/>
      <c r="AU121" s="118"/>
      <c r="AV121" s="118"/>
      <c r="AW121" s="18"/>
      <c r="AX121" s="21"/>
      <c r="AY121" s="21"/>
    </row>
    <row r="122" spans="1:51" ht="14.45" customHeight="1" x14ac:dyDescent="0.25">
      <c r="A122" s="30"/>
      <c r="B122" s="1"/>
      <c r="C122" s="1"/>
      <c r="D122" s="1"/>
      <c r="E122" s="1"/>
      <c r="F122" s="1"/>
      <c r="G122" s="1" t="s">
        <v>88</v>
      </c>
      <c r="H122" s="63">
        <v>61.94</v>
      </c>
      <c r="I122" s="50">
        <f>H122/3</f>
        <v>20.646666666666665</v>
      </c>
      <c r="J122" s="50">
        <f>SUM(H122:I122)</f>
        <v>82.586666666666659</v>
      </c>
      <c r="K122" s="63">
        <v>2000</v>
      </c>
      <c r="L122" s="64">
        <f>6000+5200</f>
        <v>11200</v>
      </c>
      <c r="M122" s="97">
        <f>L122-J122</f>
        <v>11117.413333333334</v>
      </c>
      <c r="N122" s="65">
        <f>L122-K122</f>
        <v>9200</v>
      </c>
      <c r="O122" s="115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20"/>
      <c r="AC122" s="120"/>
      <c r="AD122" s="120"/>
      <c r="AE122" s="115"/>
      <c r="AF122" s="118"/>
      <c r="AG122" s="118"/>
      <c r="AH122" s="118"/>
      <c r="AI122" s="118"/>
      <c r="AJ122" s="118"/>
      <c r="AK122" s="118"/>
      <c r="AL122" s="118"/>
      <c r="AM122" s="118"/>
      <c r="AN122" s="120"/>
      <c r="AO122" s="120"/>
      <c r="AP122" s="115"/>
      <c r="AQ122" s="118"/>
      <c r="AR122" s="118"/>
      <c r="AS122" s="118"/>
      <c r="AT122" s="118"/>
      <c r="AU122" s="118"/>
      <c r="AV122" s="118"/>
      <c r="AW122" s="18"/>
      <c r="AX122" s="21"/>
      <c r="AY122" s="21"/>
    </row>
    <row r="123" spans="1:51" ht="14.45" customHeight="1" thickBot="1" x14ac:dyDescent="0.3">
      <c r="A123" s="30"/>
      <c r="B123" s="1"/>
      <c r="C123" s="1"/>
      <c r="D123" s="1"/>
      <c r="E123" s="1"/>
      <c r="F123" s="1"/>
      <c r="G123" s="1" t="s">
        <v>110</v>
      </c>
      <c r="H123" s="66">
        <v>492.33</v>
      </c>
      <c r="I123" s="50">
        <f>H123/3</f>
        <v>164.10999999999999</v>
      </c>
      <c r="J123" s="50">
        <f>SUM(H123:I123)</f>
        <v>656.43999999999994</v>
      </c>
      <c r="K123" s="63">
        <v>1400</v>
      </c>
      <c r="L123" s="67">
        <v>1400</v>
      </c>
      <c r="M123" s="98">
        <f>L123-J123</f>
        <v>743.56000000000006</v>
      </c>
      <c r="N123" s="60">
        <f>L123-K123</f>
        <v>0</v>
      </c>
      <c r="O123" s="115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20"/>
      <c r="AC123" s="120"/>
      <c r="AD123" s="120"/>
      <c r="AE123" s="115"/>
      <c r="AF123" s="118"/>
      <c r="AG123" s="118"/>
      <c r="AH123" s="118"/>
      <c r="AI123" s="118"/>
      <c r="AJ123" s="118"/>
      <c r="AK123" s="118"/>
      <c r="AL123" s="118"/>
      <c r="AM123" s="118"/>
      <c r="AN123" s="120"/>
      <c r="AO123" s="120"/>
      <c r="AP123" s="115"/>
      <c r="AQ123" s="118"/>
      <c r="AR123" s="118"/>
      <c r="AS123" s="118"/>
      <c r="AT123" s="118"/>
      <c r="AU123" s="118"/>
      <c r="AV123" s="118"/>
      <c r="AW123" s="18"/>
      <c r="AX123" s="21"/>
      <c r="AY123" s="21"/>
    </row>
    <row r="124" spans="1:51" s="12" customFormat="1" ht="14.85" customHeight="1" thickBot="1" x14ac:dyDescent="0.3">
      <c r="A124" s="30"/>
      <c r="B124" s="14"/>
      <c r="C124" s="14"/>
      <c r="D124" s="14"/>
      <c r="E124" s="14"/>
      <c r="F124" s="14" t="s">
        <v>89</v>
      </c>
      <c r="G124" s="14"/>
      <c r="H124" s="75">
        <f>ROUND(SUM(H120:H123),5)</f>
        <v>3760.55</v>
      </c>
      <c r="I124" s="76">
        <f t="shared" ref="I124:N124" si="43">ROUND(SUM(I120:I123),5)</f>
        <v>1253.51667</v>
      </c>
      <c r="J124" s="76">
        <f t="shared" si="43"/>
        <v>5014.0666700000002</v>
      </c>
      <c r="K124" s="76">
        <f t="shared" si="43"/>
        <v>7900</v>
      </c>
      <c r="L124" s="77">
        <f t="shared" si="43"/>
        <v>16950</v>
      </c>
      <c r="M124" s="102">
        <f t="shared" si="43"/>
        <v>11935.93333</v>
      </c>
      <c r="N124" s="78">
        <f t="shared" si="43"/>
        <v>9050</v>
      </c>
      <c r="O124" s="115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20"/>
      <c r="AC124" s="120"/>
      <c r="AD124" s="120"/>
      <c r="AE124" s="115"/>
      <c r="AF124" s="118"/>
      <c r="AG124" s="118"/>
      <c r="AH124" s="118"/>
      <c r="AI124" s="118"/>
      <c r="AJ124" s="118"/>
      <c r="AK124" s="118"/>
      <c r="AL124" s="118"/>
      <c r="AM124" s="118"/>
      <c r="AN124" s="120"/>
      <c r="AO124" s="120"/>
      <c r="AP124" s="115"/>
      <c r="AQ124" s="118"/>
      <c r="AR124" s="118"/>
      <c r="AS124" s="118"/>
      <c r="AT124" s="118"/>
      <c r="AU124" s="118"/>
      <c r="AV124" s="118"/>
      <c r="AW124" s="18"/>
      <c r="AX124" s="21"/>
      <c r="AY124" s="21"/>
    </row>
    <row r="125" spans="1:51" s="12" customFormat="1" ht="14.85" customHeight="1" thickBot="1" x14ac:dyDescent="0.3">
      <c r="A125" s="30"/>
      <c r="B125" s="29"/>
      <c r="C125" s="29"/>
      <c r="D125" s="29"/>
      <c r="E125" s="29" t="s">
        <v>90</v>
      </c>
      <c r="F125" s="29"/>
      <c r="G125" s="29"/>
      <c r="H125" s="83">
        <f>ROUND(H66+H69+H73+H78+H86+H99+H110+H119+H124,5)</f>
        <v>142158.26</v>
      </c>
      <c r="I125" s="83">
        <f t="shared" ref="I125:N125" si="44">ROUND(I66+I69+I73+I78+I86+I99+I110+I119+I124,5)</f>
        <v>47772.630010000001</v>
      </c>
      <c r="J125" s="83">
        <f t="shared" si="44"/>
        <v>189930.89001</v>
      </c>
      <c r="K125" s="83">
        <f t="shared" si="44"/>
        <v>220498</v>
      </c>
      <c r="L125" s="79">
        <f t="shared" si="44"/>
        <v>222666</v>
      </c>
      <c r="M125" s="105">
        <f t="shared" si="44"/>
        <v>32735.109990000001</v>
      </c>
      <c r="N125" s="81">
        <f t="shared" si="44"/>
        <v>2168</v>
      </c>
      <c r="O125" s="115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20"/>
      <c r="AC125" s="120"/>
      <c r="AD125" s="120"/>
      <c r="AE125" s="115"/>
      <c r="AF125" s="118"/>
      <c r="AG125" s="118"/>
      <c r="AH125" s="118"/>
      <c r="AI125" s="118"/>
      <c r="AJ125" s="118"/>
      <c r="AK125" s="118"/>
      <c r="AL125" s="118"/>
      <c r="AM125" s="118"/>
      <c r="AN125" s="120"/>
      <c r="AO125" s="120"/>
      <c r="AP125" s="115"/>
      <c r="AQ125" s="118"/>
      <c r="AR125" s="118"/>
      <c r="AS125" s="118"/>
      <c r="AT125" s="118"/>
      <c r="AU125" s="118"/>
      <c r="AV125" s="118"/>
      <c r="AW125" s="18"/>
      <c r="AX125" s="21"/>
      <c r="AY125" s="21"/>
    </row>
    <row r="126" spans="1:51" s="12" customFormat="1" ht="14.85" customHeight="1" thickBot="1" x14ac:dyDescent="0.3">
      <c r="A126" s="30"/>
      <c r="B126" s="13"/>
      <c r="C126" s="13"/>
      <c r="D126" s="13"/>
      <c r="E126" s="13" t="s">
        <v>97</v>
      </c>
      <c r="F126" s="13"/>
      <c r="G126" s="19"/>
      <c r="H126" s="84">
        <v>0</v>
      </c>
      <c r="I126" s="84">
        <v>0</v>
      </c>
      <c r="J126" s="84">
        <v>0</v>
      </c>
      <c r="K126" s="84">
        <v>0</v>
      </c>
      <c r="L126" s="85"/>
      <c r="M126" s="106"/>
      <c r="N126" s="86">
        <f>K126-I126</f>
        <v>0</v>
      </c>
      <c r="O126" s="115"/>
      <c r="P126" s="121"/>
      <c r="Q126" s="121"/>
      <c r="R126" s="121"/>
      <c r="S126" s="121"/>
      <c r="T126" s="121"/>
      <c r="U126" s="118"/>
      <c r="V126" s="118"/>
      <c r="W126" s="118"/>
      <c r="X126" s="118"/>
      <c r="Y126" s="118"/>
      <c r="Z126" s="118"/>
      <c r="AA126" s="118"/>
      <c r="AB126" s="120"/>
      <c r="AC126" s="120"/>
      <c r="AD126" s="120"/>
      <c r="AE126" s="115"/>
      <c r="AF126" s="118"/>
      <c r="AG126" s="118"/>
      <c r="AH126" s="118"/>
      <c r="AI126" s="118"/>
      <c r="AJ126" s="118"/>
      <c r="AK126" s="118"/>
      <c r="AL126" s="118"/>
      <c r="AM126" s="118"/>
      <c r="AN126" s="120"/>
      <c r="AO126" s="120"/>
      <c r="AP126" s="115"/>
      <c r="AQ126" s="118"/>
      <c r="AR126" s="118"/>
      <c r="AS126" s="118"/>
      <c r="AT126" s="118"/>
      <c r="AU126" s="118"/>
      <c r="AV126" s="118"/>
      <c r="AW126" s="18"/>
      <c r="AX126" s="21"/>
      <c r="AY126" s="21"/>
    </row>
    <row r="127" spans="1:51" s="12" customFormat="1" ht="14.85" customHeight="1" thickBot="1" x14ac:dyDescent="0.3">
      <c r="A127" s="30"/>
      <c r="B127" s="15"/>
      <c r="C127" s="15"/>
      <c r="D127" s="15" t="s">
        <v>91</v>
      </c>
      <c r="E127" s="15"/>
      <c r="F127" s="15"/>
      <c r="G127" s="15"/>
      <c r="H127" s="87">
        <f>H65+H125+H126</f>
        <v>582736.78</v>
      </c>
      <c r="I127" s="87">
        <f t="shared" ref="I127:N127" si="45">I65+I125+I126</f>
        <v>201473.31669000001</v>
      </c>
      <c r="J127" s="87">
        <f t="shared" si="45"/>
        <v>784210.09668999992</v>
      </c>
      <c r="K127" s="87">
        <f t="shared" si="45"/>
        <v>853200</v>
      </c>
      <c r="L127" s="87">
        <f t="shared" si="45"/>
        <v>886798</v>
      </c>
      <c r="M127" s="107">
        <f t="shared" si="45"/>
        <v>102587.90330999999</v>
      </c>
      <c r="N127" s="88">
        <f t="shared" si="45"/>
        <v>33598</v>
      </c>
      <c r="O127" s="115"/>
      <c r="P127" s="121"/>
      <c r="Q127" s="121"/>
      <c r="R127" s="121"/>
      <c r="S127" s="121"/>
      <c r="T127" s="121"/>
      <c r="U127" s="118"/>
      <c r="V127" s="118"/>
      <c r="W127" s="118"/>
      <c r="X127" s="118"/>
      <c r="Y127" s="118"/>
      <c r="Z127" s="118"/>
      <c r="AA127" s="118"/>
      <c r="AB127" s="120"/>
      <c r="AC127" s="120"/>
      <c r="AD127" s="120"/>
      <c r="AE127" s="115"/>
      <c r="AF127" s="121"/>
      <c r="AG127" s="118"/>
      <c r="AH127" s="118"/>
      <c r="AI127" s="118"/>
      <c r="AJ127" s="118"/>
      <c r="AK127" s="118"/>
      <c r="AL127" s="118"/>
      <c r="AM127" s="118"/>
      <c r="AN127" s="120"/>
      <c r="AO127" s="120"/>
      <c r="AP127" s="115"/>
      <c r="AQ127" s="118"/>
      <c r="AR127" s="118"/>
      <c r="AS127" s="118"/>
      <c r="AT127" s="118"/>
      <c r="AU127" s="118"/>
      <c r="AV127" s="118"/>
      <c r="AW127" s="18"/>
      <c r="AX127" s="21"/>
      <c r="AY127" s="21"/>
    </row>
    <row r="128" spans="1:51" s="12" customFormat="1" ht="14.85" customHeight="1" thickTop="1" x14ac:dyDescent="0.25">
      <c r="A128" s="30"/>
      <c r="B128" s="10" t="s">
        <v>92</v>
      </c>
      <c r="C128" s="10"/>
      <c r="D128" s="10"/>
      <c r="E128" s="10"/>
      <c r="F128" s="10"/>
      <c r="G128" s="10"/>
      <c r="H128" s="89">
        <f>H15-H127</f>
        <v>36643.429999999935</v>
      </c>
      <c r="I128" s="89">
        <f t="shared" ref="I128:N128" si="46">I15-I127</f>
        <v>2320.0866399999941</v>
      </c>
      <c r="J128" s="89">
        <f t="shared" si="46"/>
        <v>38963.516640000045</v>
      </c>
      <c r="K128" s="89">
        <f t="shared" si="46"/>
        <v>0</v>
      </c>
      <c r="L128" s="89">
        <f t="shared" si="46"/>
        <v>-33998</v>
      </c>
      <c r="M128" s="108">
        <f t="shared" si="46"/>
        <v>-72961.516639999987</v>
      </c>
      <c r="N128" s="90">
        <f t="shared" si="46"/>
        <v>-33998</v>
      </c>
      <c r="O128" s="115"/>
      <c r="P128" s="118"/>
      <c r="Q128" s="118"/>
      <c r="R128" s="118"/>
      <c r="S128" s="118"/>
      <c r="T128" s="122"/>
      <c r="U128" s="118"/>
      <c r="V128" s="118"/>
      <c r="W128" s="118"/>
      <c r="X128" s="118"/>
      <c r="Y128" s="118"/>
      <c r="Z128" s="118"/>
      <c r="AA128" s="118"/>
      <c r="AB128" s="122"/>
      <c r="AC128" s="122"/>
      <c r="AD128" s="122"/>
      <c r="AE128" s="115"/>
      <c r="AF128" s="121"/>
      <c r="AG128" s="118"/>
      <c r="AH128" s="118"/>
      <c r="AI128" s="118"/>
      <c r="AJ128" s="118"/>
      <c r="AK128" s="118"/>
      <c r="AL128" s="118"/>
      <c r="AM128" s="118"/>
      <c r="AN128" s="122"/>
      <c r="AO128" s="122"/>
      <c r="AP128" s="115"/>
      <c r="AQ128" s="118"/>
      <c r="AR128" s="118"/>
      <c r="AS128" s="118"/>
      <c r="AT128" s="118"/>
      <c r="AU128" s="118"/>
      <c r="AV128" s="118"/>
      <c r="AW128" s="18"/>
      <c r="AX128" s="11"/>
      <c r="AY128" s="11"/>
    </row>
    <row r="129" spans="1:51" ht="14.85" customHeight="1" x14ac:dyDescent="0.25">
      <c r="A129" s="31"/>
      <c r="B129" s="31"/>
      <c r="C129" s="31"/>
      <c r="D129" s="31"/>
      <c r="E129" s="31"/>
      <c r="F129" s="31"/>
      <c r="G129" s="31"/>
      <c r="H129" s="61"/>
      <c r="I129" s="61"/>
      <c r="J129" s="61"/>
      <c r="K129" s="62"/>
      <c r="L129" s="62"/>
      <c r="M129" s="62"/>
      <c r="N129" s="55"/>
      <c r="O129" s="115"/>
      <c r="P129" s="115"/>
      <c r="Q129" s="115"/>
      <c r="R129" s="115"/>
      <c r="S129" s="115"/>
      <c r="T129" s="115"/>
      <c r="U129" s="115"/>
      <c r="V129" s="121"/>
      <c r="W129" s="121"/>
      <c r="X129" s="121"/>
      <c r="Y129" s="123"/>
      <c r="Z129" s="124"/>
      <c r="AA129" s="115"/>
      <c r="AB129" s="115"/>
      <c r="AC129" s="115"/>
      <c r="AD129" s="115"/>
      <c r="AE129" s="115"/>
      <c r="AF129" s="115"/>
      <c r="AG129" s="121"/>
      <c r="AH129" s="121"/>
      <c r="AI129" s="121"/>
      <c r="AJ129" s="121"/>
      <c r="AK129" s="121"/>
      <c r="AL129" s="121"/>
      <c r="AM129" s="121"/>
      <c r="AN129" s="125"/>
      <c r="AO129" s="125"/>
      <c r="AP129" s="115"/>
      <c r="AQ129" s="115"/>
      <c r="AR129" s="115"/>
      <c r="AS129" s="115"/>
      <c r="AT129" s="115"/>
      <c r="AU129" s="115"/>
      <c r="AV129" s="115"/>
      <c r="AW129" s="17"/>
      <c r="AX129" s="17"/>
      <c r="AY129" s="17"/>
    </row>
    <row r="130" spans="1:51" ht="14.85" customHeight="1" x14ac:dyDescent="0.25">
      <c r="A130" s="31"/>
      <c r="D130" s="5" t="s">
        <v>93</v>
      </c>
      <c r="H130" s="91">
        <f>H62</f>
        <v>38424.67</v>
      </c>
      <c r="I130" s="91">
        <f>I62</f>
        <v>12808.223333333333</v>
      </c>
      <c r="J130" s="8"/>
      <c r="K130" s="16"/>
      <c r="L130" s="16"/>
      <c r="M130" s="16"/>
      <c r="N130" s="54"/>
      <c r="O130" s="115"/>
      <c r="P130" s="115"/>
      <c r="Q130" s="115"/>
      <c r="R130" s="115"/>
      <c r="S130" s="115"/>
      <c r="T130" s="115"/>
      <c r="U130" s="115"/>
      <c r="V130" s="121"/>
      <c r="W130" s="121"/>
      <c r="X130" s="121"/>
      <c r="Y130" s="123"/>
      <c r="Z130" s="124"/>
      <c r="AA130" s="115"/>
      <c r="AB130" s="115"/>
      <c r="AC130" s="115"/>
      <c r="AD130" s="115"/>
      <c r="AE130" s="115"/>
      <c r="AF130" s="115"/>
      <c r="AG130" s="121"/>
      <c r="AH130" s="121"/>
      <c r="AI130" s="121"/>
      <c r="AJ130" s="121"/>
      <c r="AK130" s="121"/>
      <c r="AL130" s="121"/>
      <c r="AM130" s="121"/>
      <c r="AN130" s="125"/>
      <c r="AO130" s="115"/>
      <c r="AP130" s="115"/>
      <c r="AQ130" s="115"/>
      <c r="AR130" s="115"/>
      <c r="AS130" s="115"/>
      <c r="AT130" s="115"/>
      <c r="AU130" s="115"/>
      <c r="AV130" s="115"/>
      <c r="AW130" s="17"/>
      <c r="AX130" s="17"/>
      <c r="AY130" s="17"/>
    </row>
    <row r="131" spans="1:51" ht="14.85" customHeight="1" thickBot="1" x14ac:dyDescent="0.3">
      <c r="A131" s="31"/>
      <c r="E131" s="5" t="s">
        <v>105</v>
      </c>
      <c r="H131" s="92">
        <f>H128+H130</f>
        <v>75068.099999999933</v>
      </c>
      <c r="I131" s="92">
        <f>I128+I130</f>
        <v>15128.309973333327</v>
      </c>
      <c r="J131" s="8"/>
      <c r="K131" s="16"/>
      <c r="L131" s="16"/>
      <c r="M131" s="16"/>
      <c r="N131" s="55"/>
      <c r="O131" s="115"/>
      <c r="P131" s="115"/>
      <c r="Q131" s="115"/>
      <c r="R131" s="115"/>
      <c r="S131" s="115"/>
      <c r="T131" s="115"/>
      <c r="U131" s="115"/>
      <c r="V131" s="121"/>
      <c r="W131" s="121"/>
      <c r="X131" s="121"/>
      <c r="Y131" s="123"/>
      <c r="Z131" s="124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7"/>
      <c r="AX131" s="17"/>
      <c r="AY131" s="17"/>
    </row>
    <row r="132" spans="1:51" ht="14.45" customHeight="1" thickTop="1" x14ac:dyDescent="0.25">
      <c r="H132" s="9"/>
      <c r="I132" s="9"/>
      <c r="J132" s="9"/>
      <c r="K132" s="24"/>
      <c r="L132" s="24"/>
      <c r="M132" s="24"/>
      <c r="N132" s="56"/>
      <c r="O132" s="115"/>
      <c r="P132" s="115"/>
      <c r="Q132" s="115"/>
      <c r="R132" s="115"/>
      <c r="S132" s="115"/>
      <c r="T132" s="115"/>
      <c r="U132" s="115"/>
      <c r="V132" s="121"/>
      <c r="W132" s="121"/>
      <c r="X132" s="121"/>
      <c r="Y132" s="123"/>
      <c r="Z132" s="124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7"/>
      <c r="AX132" s="17"/>
      <c r="AY132" s="17"/>
    </row>
    <row r="133" spans="1:51" ht="14.45" customHeight="1" x14ac:dyDescent="0.25">
      <c r="H133" s="9"/>
      <c r="I133" s="9"/>
      <c r="J133" s="9"/>
      <c r="K133" s="24"/>
      <c r="L133" s="24"/>
      <c r="M133" s="24"/>
      <c r="N133" s="56"/>
      <c r="O133" s="115"/>
      <c r="P133" s="115"/>
      <c r="Q133" s="115"/>
      <c r="R133" s="115"/>
      <c r="S133" s="115"/>
      <c r="T133" s="115"/>
      <c r="U133" s="115"/>
      <c r="V133" s="121"/>
      <c r="W133" s="121"/>
      <c r="X133" s="121"/>
      <c r="Y133" s="123"/>
      <c r="Z133" s="124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7"/>
      <c r="AX133" s="17"/>
      <c r="AY133" s="17"/>
    </row>
    <row r="134" spans="1:51" ht="14.45" customHeight="1" x14ac:dyDescent="0.25">
      <c r="H134" s="9"/>
      <c r="I134" s="9"/>
      <c r="J134" s="9"/>
      <c r="K134" s="24"/>
      <c r="L134" s="24"/>
      <c r="M134" s="24"/>
      <c r="O134" s="115"/>
      <c r="P134" s="115"/>
      <c r="Q134" s="115"/>
      <c r="R134" s="115"/>
      <c r="S134" s="115"/>
      <c r="T134" s="115"/>
      <c r="U134" s="115"/>
      <c r="V134" s="121"/>
      <c r="W134" s="121"/>
      <c r="X134" s="121"/>
      <c r="Y134" s="123"/>
      <c r="Z134" s="124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7"/>
      <c r="AX134" s="17"/>
      <c r="AY134" s="17"/>
    </row>
    <row r="135" spans="1:51" ht="14.45" customHeight="1" x14ac:dyDescent="0.25">
      <c r="E135" s="26"/>
      <c r="G135" s="23"/>
      <c r="H135" s="49"/>
      <c r="I135" s="6" t="s">
        <v>137</v>
      </c>
      <c r="O135" s="115"/>
      <c r="P135" s="115"/>
      <c r="Q135" s="115"/>
      <c r="R135" s="115"/>
      <c r="S135" s="115"/>
      <c r="T135" s="115"/>
      <c r="U135" s="115"/>
      <c r="V135" s="121"/>
      <c r="W135" s="121"/>
      <c r="X135" s="121"/>
      <c r="Y135" s="123"/>
      <c r="Z135" s="124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7"/>
      <c r="AX135" s="17"/>
      <c r="AY135" s="17"/>
    </row>
    <row r="136" spans="1:51" ht="14.45" customHeight="1" x14ac:dyDescent="0.25">
      <c r="H136" s="53"/>
      <c r="I136" s="6" t="s">
        <v>140</v>
      </c>
      <c r="O136" s="115"/>
      <c r="P136" s="115"/>
      <c r="Q136" s="115"/>
      <c r="R136" s="115"/>
      <c r="S136" s="115"/>
      <c r="T136" s="115"/>
      <c r="U136" s="115"/>
      <c r="V136" s="121"/>
      <c r="W136" s="121"/>
      <c r="X136" s="121"/>
      <c r="Y136" s="123"/>
      <c r="Z136" s="124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7"/>
      <c r="AX136" s="17"/>
      <c r="AY136" s="17"/>
    </row>
    <row r="137" spans="1:51" ht="14.45" customHeight="1" x14ac:dyDescent="0.25">
      <c r="H137" s="52"/>
      <c r="I137" s="6" t="s">
        <v>139</v>
      </c>
      <c r="O137" s="115"/>
      <c r="P137" s="115"/>
      <c r="Q137" s="115"/>
      <c r="R137" s="115"/>
      <c r="S137" s="115"/>
      <c r="T137" s="115"/>
      <c r="U137" s="115"/>
      <c r="V137" s="121"/>
      <c r="W137" s="121"/>
      <c r="X137" s="121"/>
      <c r="Y137" s="123"/>
      <c r="Z137" s="124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</row>
    <row r="138" spans="1:51" ht="14.45" customHeight="1" x14ac:dyDescent="0.25">
      <c r="O138" s="115"/>
      <c r="P138" s="115"/>
      <c r="Q138" s="115"/>
      <c r="R138" s="115"/>
      <c r="S138" s="115"/>
      <c r="T138" s="115"/>
      <c r="U138" s="115"/>
      <c r="V138" s="121"/>
      <c r="W138" s="121"/>
      <c r="X138" s="121"/>
      <c r="Y138" s="123"/>
      <c r="Z138" s="124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</row>
    <row r="139" spans="1:51" ht="14.45" customHeight="1" x14ac:dyDescent="0.25">
      <c r="E139" s="28"/>
      <c r="O139" s="115"/>
      <c r="P139" s="115"/>
      <c r="Q139" s="115"/>
      <c r="R139" s="115"/>
      <c r="S139" s="115"/>
      <c r="T139" s="115"/>
      <c r="U139" s="115"/>
      <c r="V139" s="121"/>
      <c r="W139" s="121"/>
      <c r="X139" s="121"/>
      <c r="Y139" s="123"/>
      <c r="Z139" s="124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</row>
    <row r="140" spans="1:51" ht="14.45" customHeight="1" x14ac:dyDescent="0.25">
      <c r="H140" s="32"/>
      <c r="I140" s="32"/>
      <c r="J140" s="32"/>
      <c r="K140" s="32"/>
      <c r="L140" s="32"/>
      <c r="M140" s="32"/>
      <c r="N140" s="33"/>
      <c r="O140" s="131"/>
      <c r="P140" s="132"/>
      <c r="Q140" s="132"/>
      <c r="R140" s="115"/>
      <c r="S140" s="115"/>
      <c r="T140" s="115"/>
      <c r="U140" s="115"/>
      <c r="V140" s="121"/>
      <c r="W140" s="121"/>
      <c r="X140" s="121"/>
      <c r="Y140" s="123"/>
      <c r="Z140" s="124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</row>
    <row r="141" spans="1:51" ht="14.45" customHeight="1" x14ac:dyDescent="0.25">
      <c r="G141" s="27"/>
      <c r="H141" s="35"/>
      <c r="I141" s="35"/>
      <c r="J141" s="35"/>
      <c r="K141" s="36"/>
      <c r="L141" s="36"/>
      <c r="M141" s="36"/>
      <c r="N141" s="35"/>
      <c r="O141" s="113"/>
      <c r="P141" s="113"/>
      <c r="Q141" s="113"/>
      <c r="R141" s="115"/>
      <c r="S141" s="115"/>
      <c r="T141" s="115"/>
      <c r="U141" s="115"/>
      <c r="V141" s="121"/>
      <c r="W141" s="121"/>
      <c r="X141" s="121"/>
      <c r="Y141" s="123"/>
      <c r="Z141" s="124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</row>
    <row r="142" spans="1:51" ht="14.45" customHeight="1" x14ac:dyDescent="0.25">
      <c r="G142" s="27"/>
      <c r="H142" s="45"/>
      <c r="I142" s="45"/>
      <c r="J142" s="45"/>
      <c r="K142" s="46"/>
      <c r="L142" s="46"/>
      <c r="M142" s="46"/>
      <c r="N142" s="45"/>
      <c r="O142" s="113"/>
      <c r="P142" s="126"/>
      <c r="Q142" s="127"/>
      <c r="R142" s="115"/>
      <c r="S142" s="115"/>
      <c r="T142" s="115"/>
      <c r="U142" s="115"/>
      <c r="V142" s="121"/>
      <c r="W142" s="121"/>
      <c r="X142" s="121"/>
      <c r="Y142" s="123"/>
      <c r="Z142" s="124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</row>
    <row r="143" spans="1:51" ht="14.45" customHeight="1" x14ac:dyDescent="0.25">
      <c r="G143" s="27"/>
      <c r="H143" s="47"/>
      <c r="I143" s="47"/>
      <c r="J143" s="47"/>
      <c r="K143" s="47"/>
      <c r="L143" s="47"/>
      <c r="M143" s="47"/>
      <c r="N143" s="44"/>
      <c r="O143" s="128"/>
      <c r="P143" s="126"/>
      <c r="Q143" s="126"/>
      <c r="R143" s="115"/>
      <c r="S143" s="115"/>
      <c r="T143" s="115"/>
      <c r="U143" s="115"/>
      <c r="V143" s="121"/>
      <c r="W143" s="121"/>
      <c r="X143" s="121"/>
      <c r="Y143" s="123"/>
      <c r="Z143" s="124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</row>
    <row r="144" spans="1:51" ht="14.45" customHeight="1" x14ac:dyDescent="0.25">
      <c r="G144" s="27"/>
      <c r="H144" s="25"/>
      <c r="I144" s="25"/>
      <c r="J144" s="25"/>
      <c r="K144" s="25"/>
      <c r="L144" s="25"/>
      <c r="M144" s="25"/>
      <c r="N144" s="17"/>
      <c r="O144" s="115"/>
      <c r="P144" s="115"/>
      <c r="Q144" s="115"/>
      <c r="R144" s="115"/>
      <c r="S144" s="115"/>
      <c r="T144" s="115"/>
      <c r="U144" s="115"/>
      <c r="V144" s="121"/>
      <c r="W144" s="121"/>
      <c r="X144" s="121"/>
      <c r="Y144" s="123"/>
      <c r="Z144" s="124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</row>
    <row r="145" spans="6:48" ht="14.45" customHeight="1" x14ac:dyDescent="0.25">
      <c r="G145" s="27"/>
      <c r="H145" s="25"/>
      <c r="I145" s="25"/>
      <c r="J145" s="25"/>
      <c r="K145" s="25"/>
      <c r="L145" s="25"/>
      <c r="M145" s="25"/>
      <c r="N145" s="17"/>
      <c r="O145" s="115"/>
      <c r="P145" s="115"/>
      <c r="Q145" s="115"/>
      <c r="R145" s="115"/>
      <c r="S145" s="115"/>
      <c r="T145" s="115"/>
      <c r="U145" s="115"/>
      <c r="V145" s="121"/>
      <c r="W145" s="121"/>
      <c r="X145" s="121"/>
      <c r="Y145" s="123"/>
      <c r="Z145" s="124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</row>
    <row r="146" spans="6:48" ht="14.45" customHeight="1" x14ac:dyDescent="0.25">
      <c r="G146" s="27"/>
      <c r="O146" s="115"/>
      <c r="P146" s="115"/>
      <c r="Q146" s="115"/>
      <c r="R146" s="115"/>
      <c r="S146" s="115"/>
      <c r="T146" s="115"/>
      <c r="U146" s="115"/>
      <c r="V146" s="121"/>
      <c r="W146" s="121"/>
      <c r="X146" s="121"/>
      <c r="Y146" s="12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</row>
    <row r="147" spans="6:48" ht="14.45" customHeight="1" x14ac:dyDescent="0.25">
      <c r="O147" s="115"/>
      <c r="P147" s="115"/>
      <c r="Q147" s="115"/>
      <c r="R147" s="115"/>
      <c r="S147" s="115"/>
      <c r="T147" s="115"/>
      <c r="U147" s="115"/>
      <c r="V147" s="121"/>
      <c r="W147" s="121"/>
      <c r="X147" s="121"/>
      <c r="Y147" s="12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</row>
    <row r="148" spans="6:48" ht="14.45" customHeight="1" x14ac:dyDescent="0.25">
      <c r="G148" s="27"/>
      <c r="O148" s="115"/>
      <c r="P148" s="115"/>
      <c r="Q148" s="115"/>
      <c r="R148" s="115"/>
      <c r="S148" s="115"/>
      <c r="T148" s="115"/>
      <c r="U148" s="115"/>
      <c r="V148" s="121"/>
      <c r="W148" s="121"/>
      <c r="X148" s="121"/>
      <c r="Y148" s="12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</row>
    <row r="149" spans="6:48" x14ac:dyDescent="0.25">
      <c r="O149" s="115"/>
      <c r="P149" s="115"/>
      <c r="Q149" s="115"/>
      <c r="R149" s="115"/>
      <c r="S149" s="115"/>
      <c r="T149" s="115"/>
      <c r="U149" s="115"/>
      <c r="V149" s="121"/>
      <c r="W149" s="121"/>
      <c r="X149" s="121"/>
      <c r="Y149" s="12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</row>
    <row r="150" spans="6:48" x14ac:dyDescent="0.25">
      <c r="O150" s="115"/>
      <c r="P150" s="115"/>
      <c r="Q150" s="115"/>
      <c r="R150" s="115"/>
      <c r="S150" s="115"/>
      <c r="T150" s="115"/>
      <c r="U150" s="115"/>
      <c r="V150" s="121"/>
      <c r="W150" s="121"/>
      <c r="X150" s="121"/>
      <c r="Y150" s="12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</row>
    <row r="151" spans="6:48" x14ac:dyDescent="0.25"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</row>
    <row r="152" spans="6:48" x14ac:dyDescent="0.25"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</row>
    <row r="153" spans="6:48" x14ac:dyDescent="0.25"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</row>
    <row r="154" spans="6:48" x14ac:dyDescent="0.25">
      <c r="F154" s="26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</row>
    <row r="155" spans="6:48" x14ac:dyDescent="0.25"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</row>
    <row r="156" spans="6:48" x14ac:dyDescent="0.25"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</row>
    <row r="157" spans="6:48" x14ac:dyDescent="0.25"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</row>
    <row r="158" spans="6:48" x14ac:dyDescent="0.25"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</row>
    <row r="159" spans="6:48" x14ac:dyDescent="0.25"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</row>
    <row r="160" spans="6:48" x14ac:dyDescent="0.25"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</row>
    <row r="161" spans="15:48" x14ac:dyDescent="0.25"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</row>
    <row r="162" spans="15:48" x14ac:dyDescent="0.25"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</row>
    <row r="163" spans="15:48" x14ac:dyDescent="0.25"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</row>
    <row r="164" spans="15:48" x14ac:dyDescent="0.25"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</row>
    <row r="165" spans="15:48" x14ac:dyDescent="0.25"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</row>
    <row r="166" spans="15:48" x14ac:dyDescent="0.25">
      <c r="T166" s="17"/>
    </row>
  </sheetData>
  <mergeCells count="1">
    <mergeCell ref="H7:N7"/>
  </mergeCells>
  <printOptions horizontalCentered="1"/>
  <pageMargins left="0" right="0" top="0.75" bottom="0" header="0.2" footer="0.3"/>
  <pageSetup scale="95" fitToWidth="0" orientation="portrait" r:id="rId1"/>
  <headerFooter>
    <oddHeader xml:space="preserve">&amp;C&amp;"Arial,Bold"&amp;13 McKnight Crossings Church of Christ&amp;12
&amp;14  Budget Planning 2022-Proposed (5)
</oddHeader>
  </headerFooter>
  <rowBreaks count="2" manualBreakCount="2">
    <brk id="50" max="10" man="1"/>
    <brk id="9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'2021'!Print_Area</vt:lpstr>
      <vt:lpstr>'2021'!Print_Titles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David W. Weiler</cp:lastModifiedBy>
  <cp:lastPrinted>2021-12-08T20:37:13Z</cp:lastPrinted>
  <dcterms:created xsi:type="dcterms:W3CDTF">2014-09-05T18:36:36Z</dcterms:created>
  <dcterms:modified xsi:type="dcterms:W3CDTF">2021-12-11T23:49:52Z</dcterms:modified>
</cp:coreProperties>
</file>