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Analytics+" sheetId="2" r:id="rId5"/>
    <sheet state="visible" name="Jan" sheetId="3" r:id="rId6"/>
    <sheet state="visible" name="Feb" sheetId="4" r:id="rId7"/>
    <sheet state="visible" name="Mar" sheetId="5" r:id="rId8"/>
    <sheet state="visible" name="Apr" sheetId="6" r:id="rId9"/>
    <sheet state="visible" name="May" sheetId="7" r:id="rId10"/>
    <sheet state="visible" name="Jun" sheetId="8" r:id="rId11"/>
    <sheet state="visible" name="Jul" sheetId="9" r:id="rId12"/>
    <sheet state="visible" name="Aug" sheetId="10" r:id="rId13"/>
    <sheet state="visible" name="Sep" sheetId="11" r:id="rId14"/>
    <sheet state="visible" name="Oct" sheetId="12" r:id="rId15"/>
    <sheet state="visible" name="Nov" sheetId="13" r:id="rId16"/>
    <sheet state="visible" name="Dec" sheetId="14" r:id="rId17"/>
  </sheets>
  <definedNames/>
  <calcPr/>
</workbook>
</file>

<file path=xl/sharedStrings.xml><?xml version="1.0" encoding="utf-8"?>
<sst xmlns="http://schemas.openxmlformats.org/spreadsheetml/2006/main" count="555" uniqueCount="178">
  <si>
    <t>This is to help gauge what the Youth Ministry does throughout the year as far as Equipping, Fellowship, and Service Projects.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</si>
  <si>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</si>
  <si>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</si>
  <si>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</si>
  <si>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</si>
  <si>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</si>
  <si>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</si>
  <si>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</si>
  <si>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</si>
  <si>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</si>
  <si>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</si>
  <si>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</si>
  <si>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</si>
  <si>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Equipping Hours</t>
  </si>
  <si>
    <t>Fellowship Hours</t>
  </si>
  <si>
    <t>Service Hours</t>
  </si>
  <si>
    <t>Monthly Ministry Hours</t>
  </si>
  <si>
    <t>Equipping Events</t>
  </si>
  <si>
    <t>Fellowship Events</t>
  </si>
  <si>
    <t>Service Events</t>
  </si>
  <si>
    <t>Ministry Events by Month</t>
  </si>
  <si>
    <t>Total Equipping Hours</t>
  </si>
  <si>
    <t>Total Equipping Events</t>
  </si>
  <si>
    <t>Total Fellowship Hours</t>
  </si>
  <si>
    <t>Total Fellowship Events</t>
  </si>
  <si>
    <t>Total Service Hours</t>
  </si>
  <si>
    <t>Total Service Events</t>
  </si>
  <si>
    <t>Total 2023 Ministry Hours</t>
  </si>
  <si>
    <t>Total 2023 Ministry Events</t>
  </si>
  <si>
    <t>Note: Sunday Bible Class is counted as 30 minutes per class.</t>
  </si>
  <si>
    <t xml:space="preserve">Note: Overnight events or events that last more more than 1 day are still counted as 1 event. It's all counted by </t>
  </si>
  <si>
    <t>Event, not by Days.</t>
  </si>
  <si>
    <t>Note: Overnight events are counted as 16 hour days (except for the departure and arrival dates)</t>
  </si>
  <si>
    <t>----- Example: A week of Camp is counted as 1 Equipping event, not 7.</t>
  </si>
  <si>
    <t>----- Example: VBS is counted as 1 Service event, not 4.</t>
  </si>
  <si>
    <t>Note: Events are only counted as 1 type, even if there is a mix of 2 or 3 types within the event.</t>
  </si>
  <si>
    <t>----- Example: Refuge is counted as Equipping because that's its intended purpose, but there is Fellowship involved in it.</t>
  </si>
  <si>
    <t>Note: This may not be 100% accurate but gives a close analysis for how we spend time in Youth Group.</t>
  </si>
  <si>
    <t>A lot of this is approximate.</t>
  </si>
  <si>
    <t>(The calendar might say 1.5 hours for SYATC, but we could've spent 2-2.5 hours together in reality).</t>
  </si>
  <si>
    <t>Note: We realize that not everyone would be eligible for everything, such as both MS &amp; HS weeks of Camp Neotez,</t>
  </si>
  <si>
    <t>or the Honduras Mission Trip. This is an all around Youth Ministry hour availability analysis.</t>
  </si>
  <si>
    <t>Remember this note when you read below what % of the year could be spent in Youth Group.</t>
  </si>
  <si>
    <t>(More than likely a student would spend even less than 13.29% of the year in Youth Group).</t>
  </si>
  <si>
    <t>Year-Round Influence Analysis</t>
  </si>
  <si>
    <t>Hours in 1 Year (16 Hour Days):</t>
  </si>
  <si>
    <t>Possible Hours in Youth Group:</t>
  </si>
  <si>
    <t>Percent of Hours in Youth Group:</t>
  </si>
  <si>
    <t>Hours of School:</t>
  </si>
  <si>
    <t>-- Approx. 174 School Days x 8h</t>
  </si>
  <si>
    <t>Percent of Hours in School:</t>
  </si>
  <si>
    <t>Ministry Analytics +</t>
  </si>
  <si>
    <t>Overall Hours</t>
  </si>
  <si>
    <t>School Year Hours (Sept-May)</t>
  </si>
  <si>
    <t>Summer Hours (Jun-Aug)</t>
  </si>
  <si>
    <t>Equipping Hours / Month</t>
  </si>
  <si>
    <t>Fellowship Hours / Month</t>
  </si>
  <si>
    <t>Service Hours / Month</t>
  </si>
  <si>
    <t>Ministry Hours / Month</t>
  </si>
  <si>
    <t>Overall Event Count</t>
  </si>
  <si>
    <t>School Year Events (Sept-May)</t>
  </si>
  <si>
    <t>Summer Events (Jun-Aug)</t>
  </si>
  <si>
    <t>Equipping Events / Month</t>
  </si>
  <si>
    <t>Fellowship Events / Month</t>
  </si>
  <si>
    <t>Service Events / Month</t>
  </si>
  <si>
    <t>Ministry Events / Month</t>
  </si>
  <si>
    <t>Overall ^/v</t>
  </si>
  <si>
    <t>Hours</t>
  </si>
  <si>
    <t>Month</t>
  </si>
  <si>
    <t>Events</t>
  </si>
  <si>
    <t>Equipping High</t>
  </si>
  <si>
    <t>Jun</t>
  </si>
  <si>
    <t>Jan/Feb</t>
  </si>
  <si>
    <t>Equipping Low</t>
  </si>
  <si>
    <t>Aug</t>
  </si>
  <si>
    <t>Dec</t>
  </si>
  <si>
    <t>Fellowship High</t>
  </si>
  <si>
    <t>Fellowship Low</t>
  </si>
  <si>
    <t>Jan</t>
  </si>
  <si>
    <t>Service High</t>
  </si>
  <si>
    <t>Jul</t>
  </si>
  <si>
    <t>Mar/Jun</t>
  </si>
  <si>
    <t>Service Low</t>
  </si>
  <si>
    <t>Apr/Aug/Sep</t>
  </si>
  <si>
    <t>Monthly Total High</t>
  </si>
  <si>
    <t>Feb</t>
  </si>
  <si>
    <t>Monthly Total Low</t>
  </si>
  <si>
    <t>School Year ^/v (Sept-May)</t>
  </si>
  <si>
    <t>Nov</t>
  </si>
  <si>
    <t>Mar</t>
  </si>
  <si>
    <t>Feb/Apr/Sep</t>
  </si>
  <si>
    <t>Apr/Sep</t>
  </si>
  <si>
    <t>Summer ^/v (Jun-Aug)</t>
  </si>
  <si>
    <t>Jun/Aug</t>
  </si>
  <si>
    <t>Jun/Jul</t>
  </si>
  <si>
    <t>January Activities</t>
  </si>
  <si>
    <t>Type</t>
  </si>
  <si>
    <t>Hours by Type</t>
  </si>
  <si>
    <t>Events by Type</t>
  </si>
  <si>
    <t>Midweek (x4)</t>
  </si>
  <si>
    <t>Equipping</t>
  </si>
  <si>
    <t>Sunday Bible Class (x4)</t>
  </si>
  <si>
    <t>Fellowship</t>
  </si>
  <si>
    <t>SLT (x2)</t>
  </si>
  <si>
    <t>Service</t>
  </si>
  <si>
    <t>THEO (x2)</t>
  </si>
  <si>
    <t>Teleo Sunrise Devo</t>
  </si>
  <si>
    <t>Total</t>
  </si>
  <si>
    <t>Service Day/Cafe Day</t>
  </si>
  <si>
    <t>STLAYM: Encounter</t>
  </si>
  <si>
    <t>Churches on the Streets</t>
  </si>
  <si>
    <t>February Activities</t>
  </si>
  <si>
    <t>E</t>
  </si>
  <si>
    <t>F</t>
  </si>
  <si>
    <t>Teleo</t>
  </si>
  <si>
    <t>S</t>
  </si>
  <si>
    <t>Honduras Fundraiser</t>
  </si>
  <si>
    <t>Super Bowl Game Night</t>
  </si>
  <si>
    <t>Roller Skating</t>
  </si>
  <si>
    <t>Creativity Day</t>
  </si>
  <si>
    <t>MSSG</t>
  </si>
  <si>
    <t>March Activities</t>
  </si>
  <si>
    <t>Spring Retreat</t>
  </si>
  <si>
    <t>SLT Retreat</t>
  </si>
  <si>
    <t>Nacho n Nerf Battle</t>
  </si>
  <si>
    <t>Midweek (3/1): Grad Care Packages</t>
  </si>
  <si>
    <t>April Activities</t>
  </si>
  <si>
    <t>SLT</t>
  </si>
  <si>
    <t>Movie Night</t>
  </si>
  <si>
    <t>Harding Hangout</t>
  </si>
  <si>
    <t>STLAYM: Paintball</t>
  </si>
  <si>
    <t>May Activities</t>
  </si>
  <si>
    <t>Midweek (x3)</t>
  </si>
  <si>
    <t>Sunday Bible Class (x3)</t>
  </si>
  <si>
    <t>THEO</t>
  </si>
  <si>
    <t>Video Game Night</t>
  </si>
  <si>
    <t>Summer Olympics: Spread the Word</t>
  </si>
  <si>
    <t>June Activities</t>
  </si>
  <si>
    <t>Midweek (x2)</t>
  </si>
  <si>
    <t>Summer Kickoff</t>
  </si>
  <si>
    <t>SYATC (x2)</t>
  </si>
  <si>
    <t>Lock In</t>
  </si>
  <si>
    <t>Camp (HS)</t>
  </si>
  <si>
    <t>Camp (MS)</t>
  </si>
  <si>
    <t>COTS</t>
  </si>
  <si>
    <t>VBS</t>
  </si>
  <si>
    <t>MS Mission Trip</t>
  </si>
  <si>
    <t>Johnson's Shut Ins</t>
  </si>
  <si>
    <t>July Activities</t>
  </si>
  <si>
    <t>Sunday Bible Class (x5)</t>
  </si>
  <si>
    <t>7th of July Party</t>
  </si>
  <si>
    <t>Honduras Mission Trip</t>
  </si>
  <si>
    <t>Mini Golf</t>
  </si>
  <si>
    <t>Camp (All Teen)</t>
  </si>
  <si>
    <t>August Activities</t>
  </si>
  <si>
    <t>A Day in Kirkwood</t>
  </si>
  <si>
    <t>End of Summer Trip</t>
  </si>
  <si>
    <t>Blue Gnu</t>
  </si>
  <si>
    <t>Midweek (8/2): Cardinals Game</t>
  </si>
  <si>
    <t>September Activities</t>
  </si>
  <si>
    <t>SYATC</t>
  </si>
  <si>
    <t>Vball Tournament</t>
  </si>
  <si>
    <t>Dress Up Movie Night</t>
  </si>
  <si>
    <t>SALT</t>
  </si>
  <si>
    <t>Sky Zone</t>
  </si>
  <si>
    <t>October Activities</t>
  </si>
  <si>
    <t>Picnic at the Arch</t>
  </si>
  <si>
    <t>Trip to Eckert's</t>
  </si>
  <si>
    <t>L'Arche Walk n Roll</t>
  </si>
  <si>
    <t>November Activities</t>
  </si>
  <si>
    <t>STALYM: Refuge</t>
  </si>
  <si>
    <t>Friendsgiving Game Night</t>
  </si>
  <si>
    <t>Midweek (11/15): Church Decorating</t>
  </si>
  <si>
    <t>December Activities</t>
  </si>
  <si>
    <t>Midweek (12/6): Cookie Making Service</t>
  </si>
  <si>
    <t>Sunday Bible Class (x2)</t>
  </si>
  <si>
    <t>Progressive Christmas Party</t>
  </si>
  <si>
    <t>A NextGen Christmas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</si>
</sst>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i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0.0"/>
      <color rgb="FF000000"/>
      <name val="Arial"/>
    </font>
    <font>
      <color rgb="FFFF0000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0" fillId="0" fontId="2" numFmtId="0" xfId="0" applyAlignment="1" applyFont="1">
      <alignment horizontal="center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3" numFmtId="0" xfId="0" applyAlignment="1" applyFill="1" applyFont="1">
      <alignment horizontal="center" readingOrder="0"/>
    </xf>
    <xf borderId="0" fillId="6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0" fontId="2" numFmtId="10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left" readingOrder="0"/>
    </xf>
    <xf borderId="0" fillId="0" fontId="2" numFmtId="2" xfId="0" applyAlignment="1" applyFont="1" applyNumberFormat="1">
      <alignment horizontal="center"/>
    </xf>
    <xf borderId="0" fillId="0" fontId="2" numFmtId="2" xfId="0" applyFont="1" applyNumberFormat="1"/>
    <xf borderId="0" fillId="0" fontId="2" numFmtId="0" xfId="0" applyAlignment="1" applyFont="1">
      <alignment readingOrder="0"/>
    </xf>
    <xf borderId="0" fillId="7" fontId="4" numFmtId="0" xfId="0" applyAlignment="1" applyFill="1" applyFont="1">
      <alignment horizontal="left" readingOrder="0"/>
    </xf>
    <xf borderId="0" fillId="8" fontId="2" numFmtId="10" xfId="0" applyAlignment="1" applyFill="1" applyFont="1" applyNumberFormat="1">
      <alignment horizontal="center"/>
    </xf>
    <xf borderId="0" fillId="0" fontId="5" numFmtId="10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  <xf borderId="0" fillId="2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1" xfId="0" applyAlignment="1" applyFont="1" applyNumberFormat="1">
      <alignment horizontal="center"/>
    </xf>
    <xf borderId="0" fillId="9" fontId="3" numFmtId="0" xfId="0" applyAlignment="1" applyFill="1" applyFont="1">
      <alignment horizontal="center" readingOrder="0"/>
    </xf>
    <xf borderId="0" fillId="9" fontId="2" numFmtId="0" xfId="0" applyAlignment="1" applyFont="1">
      <alignment horizontal="center"/>
    </xf>
    <xf borderId="0" fillId="7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Youth Ministry Hours 2023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B26B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93C47D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966"/>
              </a:solidFill>
              <a:ln cmpd="sng" w="9525">
                <a:solidFill>
                  <a:srgbClr val="00000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'2023'!$A$22:$A$24</c:f>
            </c:strRef>
          </c:cat>
          <c:val>
            <c:numRef>
              <c:f>'2023'!$B$22:$B$24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Youth Ministry Event Count 2023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B26B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93C47D"/>
              </a:solidFill>
              <a:ln cmpd="sng" w="9525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966"/>
              </a:solidFill>
              <a:ln cmpd="sng" w="9525">
                <a:solidFill>
                  <a:srgbClr val="00000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'2023'!$H$22:$H$24</c:f>
            </c:strRef>
          </c:cat>
          <c:val>
            <c:numRef>
              <c:f>'2023'!$I$22:$I$24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Jan!$E$2:$E$4</c:f>
            </c:strRef>
          </c:cat>
          <c:val>
            <c:numRef>
              <c:f>Jan!$F$2:$F$4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Jan!$H$1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Jan!$G$2:$G$4</c:f>
            </c:strRef>
          </c:cat>
          <c:val>
            <c:numRef>
              <c:f>Jan!$H$2:$H$4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Feb!$E$2:$E$4</c:f>
            </c:strRef>
          </c:cat>
          <c:val>
            <c:numRef>
              <c:f>Feb!$F$2:$F$4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Feb!$H$1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Feb!$G$2:$G$4</c:f>
            </c:strRef>
          </c:cat>
          <c:val>
            <c:numRef>
              <c:f>Feb!$H$2:$H$4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Mar!$E$2:$E$4</c:f>
            </c:strRef>
          </c:cat>
          <c:val>
            <c:numRef>
              <c:f>Mar!$F$2:$F$4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Mar!$H$1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Mar!$G$2:$G$4</c:f>
            </c:strRef>
          </c:cat>
          <c:val>
            <c:numRef>
              <c:f>Mar!$H$2:$H$4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Apr!$E$2:$E$4</c:f>
            </c:strRef>
          </c:cat>
          <c:val>
            <c:numRef>
              <c:f>Apr!$F$2:$F$4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Apr!$H$1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Apr!$G$2:$G$4</c:f>
            </c:strRef>
          </c:cat>
          <c:val>
            <c:numRef>
              <c:f>Apr!$H$2:$H$4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May!$E$2:$E$4</c:f>
            </c:strRef>
          </c:cat>
          <c:val>
            <c:numRef>
              <c:f>May!$F$2:$F$4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May!$H$1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May!$G$2:$G$4</c:f>
            </c:strRef>
          </c:cat>
          <c:val>
            <c:numRef>
              <c:f>May!$H$2:$H$4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Jun!$E$2:$E$4</c:f>
            </c:strRef>
          </c:cat>
          <c:val>
            <c:numRef>
              <c:f>Jun!$F$2:$F$4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Jun!$H$1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Jun!$G$2:$G$4</c:f>
            </c:strRef>
          </c:cat>
          <c:val>
            <c:numRef>
              <c:f>Jun!$H$2:$H$4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Jul!$E$2:$E$4</c:f>
            </c:strRef>
          </c:cat>
          <c:val>
            <c:numRef>
              <c:f>Jul!$F$2:$F$4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Jul!$H$1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Jul!$G$2:$G$4</c:f>
            </c:strRef>
          </c:cat>
          <c:val>
            <c:numRef>
              <c:f>Jul!$H$2:$H$4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Aug!$E$2:$E$4</c:f>
            </c:strRef>
          </c:cat>
          <c:val>
            <c:numRef>
              <c:f>Aug!$F$2:$F$4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Aug!$H$1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Aug!$G$2:$G$4</c:f>
            </c:strRef>
          </c:cat>
          <c:val>
            <c:numRef>
              <c:f>Aug!$H$2:$H$4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Sep!$E$2:$E$4</c:f>
            </c:strRef>
          </c:cat>
          <c:val>
            <c:numRef>
              <c:f>Sep!$F$2:$F$4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Sep!$H$1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Sep!$G$2:$G$4</c:f>
            </c:strRef>
          </c:cat>
          <c:val>
            <c:numRef>
              <c:f>Sep!$H$2:$H$4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Oct!$E$2:$E$4</c:f>
            </c:strRef>
          </c:cat>
          <c:val>
            <c:numRef>
              <c:f>Oct!$F$2:$F$4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Oct!$H$1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Oct!$G$2:$G$4</c:f>
            </c:strRef>
          </c:cat>
          <c:val>
            <c:numRef>
              <c:f>Oct!$H$2:$H$4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Nov!$E$2:$E$4</c:f>
            </c:strRef>
          </c:cat>
          <c:val>
            <c:numRef>
              <c:f>Nov!$F$2:$F$4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Nov!$H$1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Nov!$G$2:$G$4</c:f>
            </c:strRef>
          </c:cat>
          <c:val>
            <c:numRef>
              <c:f>Nov!$H$2:$H$4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Hours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Dec!$E$2:$E$4</c:f>
            </c:strRef>
          </c:cat>
          <c:val>
            <c:numRef>
              <c:f>Dec!$F$2:$F$4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Events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Dec!$H$1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Dec!$G$2:$G$4</c:f>
            </c:strRef>
          </c:cat>
          <c:val>
            <c:numRef>
              <c:f>Dec!$H$2:$H$4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26</xdr:row>
      <xdr:rowOff>200025</xdr:rowOff>
    </xdr:from>
    <xdr:ext cx="6829425" cy="21717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76200</xdr:colOff>
      <xdr:row>27</xdr:row>
      <xdr:rowOff>0</xdr:rowOff>
    </xdr:from>
    <xdr:ext cx="6391275" cy="2171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0</xdr:rowOff>
    </xdr:from>
    <xdr:ext cx="474345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28575</xdr:colOff>
      <xdr:row>10</xdr:row>
      <xdr:rowOff>0</xdr:rowOff>
    </xdr:from>
    <xdr:ext cx="4810125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12</xdr:row>
      <xdr:rowOff>180975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523875</xdr:colOff>
      <xdr:row>12</xdr:row>
      <xdr:rowOff>180975</xdr:rowOff>
    </xdr:from>
    <xdr:ext cx="5715000" cy="35337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12</xdr:row>
      <xdr:rowOff>180975</xdr:rowOff>
    </xdr:from>
    <xdr:ext cx="5715000" cy="35337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828675</xdr:colOff>
      <xdr:row>12</xdr:row>
      <xdr:rowOff>190500</xdr:rowOff>
    </xdr:from>
    <xdr:ext cx="5715000" cy="35337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161925</xdr:rowOff>
    </xdr:from>
    <xdr:ext cx="5715000" cy="3533775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523875</xdr:colOff>
      <xdr:row>10</xdr:row>
      <xdr:rowOff>171450</xdr:rowOff>
    </xdr:from>
    <xdr:ext cx="5715000" cy="353377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171450</xdr:rowOff>
    </xdr:from>
    <xdr:ext cx="5715000" cy="3533775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771525</xdr:colOff>
      <xdr:row>9</xdr:row>
      <xdr:rowOff>180975</xdr:rowOff>
    </xdr:from>
    <xdr:ext cx="5715000" cy="353377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12</xdr:row>
      <xdr:rowOff>190500</xdr:rowOff>
    </xdr:from>
    <xdr:ext cx="5715000" cy="3533775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523875</xdr:colOff>
      <xdr:row>12</xdr:row>
      <xdr:rowOff>200025</xdr:rowOff>
    </xdr:from>
    <xdr:ext cx="5715000" cy="353377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180975</xdr:rowOff>
    </xdr:from>
    <xdr:ext cx="5715000" cy="3533775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533400</xdr:colOff>
      <xdr:row>9</xdr:row>
      <xdr:rowOff>190500</xdr:rowOff>
    </xdr:from>
    <xdr:ext cx="5715000" cy="3533775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190500</xdr:rowOff>
    </xdr:from>
    <xdr:ext cx="5715000" cy="3533775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104775</xdr:colOff>
      <xdr:row>9</xdr:row>
      <xdr:rowOff>200025</xdr:rowOff>
    </xdr:from>
    <xdr:ext cx="5715000" cy="3533775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171450</xdr:rowOff>
    </xdr:from>
    <xdr:ext cx="5715000" cy="3533775"/>
    <xdr:graphicFrame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457200</xdr:colOff>
      <xdr:row>10</xdr:row>
      <xdr:rowOff>180975</xdr:rowOff>
    </xdr:from>
    <xdr:ext cx="5715000" cy="3533775"/>
    <xdr:graphicFrame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171450</xdr:rowOff>
    </xdr:from>
    <xdr:ext cx="5715000" cy="3533775"/>
    <xdr:graphicFrame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457200</xdr:colOff>
      <xdr:row>9</xdr:row>
      <xdr:rowOff>180975</xdr:rowOff>
    </xdr:from>
    <xdr:ext cx="5715000" cy="3533775"/>
    <xdr:graphicFrame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190500</xdr:rowOff>
    </xdr:from>
    <xdr:ext cx="5715000" cy="3533775"/>
    <xdr:graphicFrame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333375</xdr:colOff>
      <xdr:row>10</xdr:row>
      <xdr:rowOff>190500</xdr:rowOff>
    </xdr:from>
    <xdr:ext cx="5715000" cy="3533775"/>
    <xdr:graphicFrame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171450</xdr:rowOff>
    </xdr:from>
    <xdr:ext cx="5715000" cy="3533775"/>
    <xdr:graphicFrame>
      <xdr:nvGraphicFramePr>
        <xdr:cNvPr id="25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657225</xdr:colOff>
      <xdr:row>10</xdr:row>
      <xdr:rowOff>180975</xdr:rowOff>
    </xdr:from>
    <xdr:ext cx="5715000" cy="3533775"/>
    <xdr:graphicFrame>
      <xdr:nvGraphicFramePr>
        <xdr:cNvPr id="26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75"/>
    <col customWidth="1" min="4" max="4" width="14.5"/>
    <col customWidth="1" min="8" max="8" width="22.63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5" t="s">
        <v>8</v>
      </c>
      <c r="J4" s="6" t="s">
        <v>9</v>
      </c>
      <c r="K4" s="6" t="s">
        <v>10</v>
      </c>
      <c r="L4" s="6" t="s">
        <v>11</v>
      </c>
      <c r="M4" s="6" t="s">
        <v>12</v>
      </c>
    </row>
    <row r="5">
      <c r="A5" s="7" t="s">
        <v>13</v>
      </c>
      <c r="B5" s="3">
        <f>Jan!F2</f>
        <v>16</v>
      </c>
      <c r="C5" s="3">
        <f>Feb!F2</f>
        <v>15.5</v>
      </c>
      <c r="D5" s="3">
        <f>Mar!F2</f>
        <v>29.5</v>
      </c>
      <c r="E5" s="3">
        <f>Apr!F2</f>
        <v>12.5</v>
      </c>
      <c r="F5" s="3">
        <f>May!F2</f>
        <v>9</v>
      </c>
      <c r="G5" s="3">
        <f>Jun!F2</f>
        <v>185.5</v>
      </c>
      <c r="H5" s="3">
        <f>Jul!F2</f>
        <v>98.5</v>
      </c>
      <c r="I5" s="3">
        <f>Aug!F2</f>
        <v>7</v>
      </c>
      <c r="J5" s="3">
        <f>Sep!F2</f>
        <v>11</v>
      </c>
      <c r="K5" s="3">
        <f>Oct!F2</f>
        <v>11.5</v>
      </c>
      <c r="L5" s="3">
        <f>Nov!F2</f>
        <v>33</v>
      </c>
      <c r="M5" s="3">
        <f>Dec!F2</f>
        <v>7.5</v>
      </c>
    </row>
    <row r="6">
      <c r="A6" s="7" t="s">
        <v>14</v>
      </c>
      <c r="B6" s="3">
        <f>Jan!F3</f>
        <v>1</v>
      </c>
      <c r="C6" s="3">
        <f>Feb!F3</f>
        <v>9</v>
      </c>
      <c r="D6" s="3">
        <f>Mar!F3</f>
        <v>12</v>
      </c>
      <c r="E6" s="3">
        <f>Apr!F3</f>
        <v>10.5</v>
      </c>
      <c r="F6" s="3">
        <f>May!F3</f>
        <v>3.5</v>
      </c>
      <c r="G6" s="3">
        <f>Jun!F3</f>
        <v>26</v>
      </c>
      <c r="H6" s="3">
        <f>Jul!F3</f>
        <v>8</v>
      </c>
      <c r="I6" s="3">
        <f>Aug!F3</f>
        <v>46</v>
      </c>
      <c r="J6" s="3">
        <f>Sep!F3</f>
        <v>11</v>
      </c>
      <c r="K6" s="3">
        <f>Oct!F3</f>
        <v>7</v>
      </c>
      <c r="L6" s="3">
        <f>Nov!F3</f>
        <v>4.5</v>
      </c>
      <c r="M6" s="3">
        <f>Dec!F3</f>
        <v>6.5</v>
      </c>
    </row>
    <row r="7">
      <c r="A7" s="7" t="s">
        <v>15</v>
      </c>
      <c r="B7" s="3">
        <f>Jan!F4</f>
        <v>4.5</v>
      </c>
      <c r="C7" s="3">
        <f>Feb!F4</f>
        <v>6</v>
      </c>
      <c r="D7" s="3">
        <f>Mar!F4</f>
        <v>7.5</v>
      </c>
      <c r="E7" s="3">
        <f>Apr!F4</f>
        <v>3</v>
      </c>
      <c r="F7" s="3">
        <f>May!F4</f>
        <v>5.5</v>
      </c>
      <c r="G7" s="3">
        <f>Jun!F4</f>
        <v>48</v>
      </c>
      <c r="H7" s="3">
        <f>Jul!F4</f>
        <v>99</v>
      </c>
      <c r="I7" s="3">
        <f>Aug!F4</f>
        <v>3</v>
      </c>
      <c r="J7" s="3">
        <f>Sep!F4</f>
        <v>3</v>
      </c>
      <c r="K7" s="3">
        <f>Oct!F4</f>
        <v>6</v>
      </c>
      <c r="L7" s="3">
        <f>Nov!F4</f>
        <v>4.5</v>
      </c>
      <c r="M7" s="3">
        <f>Dec!F4</f>
        <v>4.5</v>
      </c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>
      <c r="A9" s="8" t="s">
        <v>16</v>
      </c>
      <c r="B9" s="3">
        <f t="shared" ref="B9:M9" si="1">SUM(B5:B7)</f>
        <v>21.5</v>
      </c>
      <c r="C9" s="3">
        <f t="shared" si="1"/>
        <v>30.5</v>
      </c>
      <c r="D9" s="3">
        <f t="shared" si="1"/>
        <v>49</v>
      </c>
      <c r="E9" s="3">
        <f t="shared" si="1"/>
        <v>26</v>
      </c>
      <c r="F9" s="3">
        <f t="shared" si="1"/>
        <v>18</v>
      </c>
      <c r="G9" s="3">
        <f t="shared" si="1"/>
        <v>259.5</v>
      </c>
      <c r="H9" s="3">
        <f t="shared" si="1"/>
        <v>205.5</v>
      </c>
      <c r="I9" s="3">
        <f t="shared" si="1"/>
        <v>56</v>
      </c>
      <c r="J9" s="3">
        <f t="shared" si="1"/>
        <v>25</v>
      </c>
      <c r="K9" s="3">
        <f t="shared" si="1"/>
        <v>24.5</v>
      </c>
      <c r="L9" s="3">
        <f t="shared" si="1"/>
        <v>42</v>
      </c>
      <c r="M9" s="3">
        <f t="shared" si="1"/>
        <v>18.5</v>
      </c>
    </row>
    <row r="11">
      <c r="A11" s="2"/>
      <c r="B11" s="2"/>
      <c r="C11" s="2"/>
      <c r="D11" s="9"/>
      <c r="E11" s="2"/>
      <c r="F11" s="2"/>
      <c r="G11" s="2"/>
      <c r="H11" s="2"/>
      <c r="I11" s="2"/>
      <c r="J11" s="2"/>
      <c r="K11" s="2"/>
      <c r="L11" s="2"/>
      <c r="M11" s="2"/>
    </row>
    <row r="12">
      <c r="D12" s="3"/>
    </row>
    <row r="13">
      <c r="A13" s="3"/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5" t="s">
        <v>6</v>
      </c>
      <c r="H13" s="5" t="s">
        <v>7</v>
      </c>
      <c r="I13" s="5" t="s">
        <v>8</v>
      </c>
      <c r="J13" s="6" t="s">
        <v>9</v>
      </c>
      <c r="K13" s="6" t="s">
        <v>10</v>
      </c>
      <c r="L13" s="6" t="s">
        <v>11</v>
      </c>
      <c r="M13" s="6" t="s">
        <v>12</v>
      </c>
    </row>
    <row r="14">
      <c r="A14" s="7" t="s">
        <v>17</v>
      </c>
      <c r="B14" s="3">
        <f>Jan!H2</f>
        <v>13</v>
      </c>
      <c r="C14" s="3">
        <f>Feb!H2</f>
        <v>13</v>
      </c>
      <c r="D14" s="3">
        <f>Mar!H2</f>
        <v>12</v>
      </c>
      <c r="E14" s="3">
        <f>Apr!H2</f>
        <v>11</v>
      </c>
      <c r="F14" s="3">
        <f>May!H2</f>
        <v>8</v>
      </c>
      <c r="G14" s="3">
        <f>Jun!H2</f>
        <v>7</v>
      </c>
      <c r="H14" s="3">
        <f>Jul!H2</f>
        <v>9</v>
      </c>
      <c r="I14" s="3">
        <f>Aug!H2</f>
        <v>7</v>
      </c>
      <c r="J14" s="3">
        <f>Sep!H2</f>
        <v>9</v>
      </c>
      <c r="K14" s="3">
        <f>Oct!H2</f>
        <v>10</v>
      </c>
      <c r="L14" s="3">
        <f>Nov!H2</f>
        <v>10</v>
      </c>
      <c r="M14" s="3">
        <f>Dec!H2</f>
        <v>6</v>
      </c>
    </row>
    <row r="15">
      <c r="A15" s="7" t="s">
        <v>18</v>
      </c>
      <c r="B15" s="3">
        <f>Jan!H3</f>
        <v>1</v>
      </c>
      <c r="C15" s="3">
        <f>Feb!H3</f>
        <v>4</v>
      </c>
      <c r="D15" s="3">
        <f>Mar!H3</f>
        <v>3</v>
      </c>
      <c r="E15" s="3">
        <f>Apr!H3</f>
        <v>4</v>
      </c>
      <c r="F15" s="3">
        <f>May!H3</f>
        <v>2</v>
      </c>
      <c r="G15" s="3">
        <f>Jun!H3</f>
        <v>5</v>
      </c>
      <c r="H15" s="3">
        <f>Jul!H3</f>
        <v>4</v>
      </c>
      <c r="I15" s="3">
        <f>Aug!H3</f>
        <v>6</v>
      </c>
      <c r="J15" s="3">
        <f>Sep!H3</f>
        <v>4</v>
      </c>
      <c r="K15" s="3">
        <f>Oct!H3</f>
        <v>2</v>
      </c>
      <c r="L15" s="3">
        <f>Nov!H3</f>
        <v>2</v>
      </c>
      <c r="M15" s="3">
        <f>Dec!H3</f>
        <v>3</v>
      </c>
    </row>
    <row r="16">
      <c r="A16" s="7" t="s">
        <v>19</v>
      </c>
      <c r="B16" s="3">
        <f>Jan!H4</f>
        <v>2</v>
      </c>
      <c r="C16" s="3">
        <f>Feb!H4</f>
        <v>2</v>
      </c>
      <c r="D16" s="3">
        <f>Mar!H4</f>
        <v>3</v>
      </c>
      <c r="E16" s="3">
        <f>Apr!H4</f>
        <v>1</v>
      </c>
      <c r="F16" s="3">
        <f>May!H4</f>
        <v>2</v>
      </c>
      <c r="G16" s="3">
        <f>Jun!H4</f>
        <v>3</v>
      </c>
      <c r="H16" s="3">
        <f>Jul!H4</f>
        <v>2</v>
      </c>
      <c r="I16" s="3">
        <f>Aug!H4</f>
        <v>1</v>
      </c>
      <c r="J16" s="3">
        <f>Sep!H4</f>
        <v>1</v>
      </c>
      <c r="K16" s="3">
        <f>Oct!H4</f>
        <v>2</v>
      </c>
      <c r="L16" s="3">
        <f>Nov!H4</f>
        <v>2</v>
      </c>
      <c r="M16" s="3">
        <f>Dec!H4</f>
        <v>2</v>
      </c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>
      <c r="A18" s="8" t="s">
        <v>20</v>
      </c>
      <c r="B18" s="3">
        <f>Jan!H6</f>
        <v>16</v>
      </c>
      <c r="C18" s="3">
        <f>Feb!H6</f>
        <v>19</v>
      </c>
      <c r="D18" s="3">
        <f>Mar!H6</f>
        <v>18</v>
      </c>
      <c r="E18" s="3">
        <f>Apr!H6</f>
        <v>16</v>
      </c>
      <c r="F18" s="3">
        <f t="shared" ref="F18:M18" si="2">SUM(F14:F16)</f>
        <v>12</v>
      </c>
      <c r="G18" s="3">
        <f t="shared" si="2"/>
        <v>15</v>
      </c>
      <c r="H18" s="3">
        <f t="shared" si="2"/>
        <v>15</v>
      </c>
      <c r="I18" s="3">
        <f t="shared" si="2"/>
        <v>14</v>
      </c>
      <c r="J18" s="3">
        <f t="shared" si="2"/>
        <v>14</v>
      </c>
      <c r="K18" s="3">
        <f t="shared" si="2"/>
        <v>14</v>
      </c>
      <c r="L18" s="3">
        <f t="shared" si="2"/>
        <v>14</v>
      </c>
      <c r="M18" s="3">
        <f t="shared" si="2"/>
        <v>11</v>
      </c>
    </row>
    <row r="20">
      <c r="A20" s="2"/>
      <c r="B20" s="2"/>
      <c r="C20" s="2"/>
      <c r="D20" s="9"/>
      <c r="E20" s="2"/>
      <c r="F20" s="2"/>
      <c r="G20" s="2"/>
      <c r="H20" s="2"/>
      <c r="I20" s="2"/>
      <c r="J20" s="2"/>
      <c r="K20" s="2"/>
      <c r="L20" s="2"/>
      <c r="M20" s="2"/>
    </row>
    <row r="21">
      <c r="G21" s="2"/>
    </row>
    <row r="22">
      <c r="A22" s="8" t="s">
        <v>21</v>
      </c>
      <c r="B22" s="3">
        <f t="shared" ref="B22:B24" si="3">SUM(5:5)</f>
        <v>436.5</v>
      </c>
      <c r="C22" s="10">
        <f>B22/B26</f>
        <v>0.5625</v>
      </c>
      <c r="D22" s="3"/>
      <c r="G22" s="2"/>
      <c r="H22" s="8" t="s">
        <v>22</v>
      </c>
      <c r="I22" s="3">
        <f t="shared" ref="I22:I24" si="4">SUM(14:14)</f>
        <v>115</v>
      </c>
      <c r="J22" s="10">
        <f>I22/I26</f>
        <v>0.6460674157</v>
      </c>
    </row>
    <row r="23">
      <c r="A23" s="8" t="s">
        <v>23</v>
      </c>
      <c r="B23" s="3">
        <f t="shared" si="3"/>
        <v>145</v>
      </c>
      <c r="C23" s="10">
        <f>B23/B26</f>
        <v>0.1868556701</v>
      </c>
      <c r="G23" s="2"/>
      <c r="H23" s="8" t="s">
        <v>24</v>
      </c>
      <c r="I23" s="3">
        <f t="shared" si="4"/>
        <v>40</v>
      </c>
      <c r="J23" s="10">
        <f>I23/I26</f>
        <v>0.2247191011</v>
      </c>
    </row>
    <row r="24">
      <c r="A24" s="8" t="s">
        <v>25</v>
      </c>
      <c r="B24" s="3">
        <f t="shared" si="3"/>
        <v>194.5</v>
      </c>
      <c r="C24" s="10">
        <f>B24/B26</f>
        <v>0.2506443299</v>
      </c>
      <c r="G24" s="2"/>
      <c r="H24" s="8" t="s">
        <v>26</v>
      </c>
      <c r="I24" s="3">
        <f t="shared" si="4"/>
        <v>23</v>
      </c>
      <c r="J24" s="10">
        <f>I24/I26</f>
        <v>0.1292134831</v>
      </c>
    </row>
    <row r="25">
      <c r="G25" s="2"/>
      <c r="H25" s="11"/>
      <c r="I25" s="3"/>
    </row>
    <row r="26">
      <c r="A26" s="8" t="s">
        <v>27</v>
      </c>
      <c r="B26" s="3">
        <f>SUM(9:9)</f>
        <v>776</v>
      </c>
      <c r="D26" s="12"/>
      <c r="F26" s="13"/>
      <c r="G26" s="2"/>
      <c r="H26" s="8" t="s">
        <v>28</v>
      </c>
      <c r="I26" s="3">
        <f>SUM(I22:I24)</f>
        <v>178</v>
      </c>
      <c r="K26" s="14"/>
    </row>
    <row r="27">
      <c r="B27" s="3"/>
      <c r="G27" s="2"/>
    </row>
    <row r="28">
      <c r="G28" s="2"/>
    </row>
    <row r="29">
      <c r="G29" s="2"/>
    </row>
    <row r="30">
      <c r="G30" s="2"/>
    </row>
    <row r="31">
      <c r="G31" s="2"/>
    </row>
    <row r="32">
      <c r="G32" s="2"/>
    </row>
    <row r="33">
      <c r="G33" s="2"/>
    </row>
    <row r="34">
      <c r="G34" s="2"/>
    </row>
    <row r="35">
      <c r="G35" s="2"/>
    </row>
    <row r="36">
      <c r="G36" s="2"/>
    </row>
    <row r="37">
      <c r="G37" s="2"/>
    </row>
    <row r="38">
      <c r="G38" s="2"/>
    </row>
    <row r="39">
      <c r="G39" s="2"/>
    </row>
    <row r="40">
      <c r="A40" s="15" t="s">
        <v>29</v>
      </c>
      <c r="G40" s="2"/>
      <c r="H40" s="15" t="s">
        <v>30</v>
      </c>
    </row>
    <row r="41">
      <c r="G41" s="2"/>
      <c r="H41" s="16" t="s">
        <v>31</v>
      </c>
    </row>
    <row r="42">
      <c r="A42" s="15" t="s">
        <v>32</v>
      </c>
      <c r="G42" s="2"/>
      <c r="H42" s="15" t="s">
        <v>33</v>
      </c>
    </row>
    <row r="43">
      <c r="G43" s="2"/>
      <c r="H43" s="15" t="s">
        <v>34</v>
      </c>
    </row>
    <row r="44">
      <c r="A44" s="15" t="s">
        <v>35</v>
      </c>
      <c r="G44" s="2"/>
    </row>
    <row r="45">
      <c r="A45" s="15" t="s">
        <v>36</v>
      </c>
      <c r="G45" s="2"/>
    </row>
    <row r="46">
      <c r="G46" s="2"/>
    </row>
    <row r="47">
      <c r="A47" s="15" t="s">
        <v>37</v>
      </c>
      <c r="G47" s="2"/>
    </row>
    <row r="48">
      <c r="A48" s="15" t="s">
        <v>38</v>
      </c>
      <c r="G48" s="2"/>
    </row>
    <row r="49">
      <c r="A49" s="15" t="s">
        <v>39</v>
      </c>
      <c r="G49" s="2"/>
    </row>
    <row r="50">
      <c r="G50" s="2"/>
    </row>
    <row r="51">
      <c r="A51" s="15" t="s">
        <v>40</v>
      </c>
      <c r="G51" s="2"/>
    </row>
    <row r="52">
      <c r="A52" s="15" t="s">
        <v>41</v>
      </c>
      <c r="G52" s="2"/>
    </row>
    <row r="53">
      <c r="A53" s="15" t="s">
        <v>42</v>
      </c>
      <c r="G53" s="2"/>
    </row>
    <row r="54">
      <c r="A54" s="15" t="s">
        <v>43</v>
      </c>
      <c r="G54" s="2"/>
    </row>
    <row r="55">
      <c r="G55" s="2"/>
    </row>
    <row r="56">
      <c r="A56" s="1" t="s">
        <v>44</v>
      </c>
      <c r="G56" s="2"/>
    </row>
    <row r="57">
      <c r="A57" s="15" t="s">
        <v>45</v>
      </c>
      <c r="B57" s="3">
        <f>365*16</f>
        <v>5840</v>
      </c>
      <c r="G57" s="2"/>
    </row>
    <row r="58">
      <c r="A58" s="15" t="s">
        <v>46</v>
      </c>
      <c r="B58" s="3">
        <f>B26</f>
        <v>776</v>
      </c>
      <c r="G58" s="2"/>
    </row>
    <row r="59">
      <c r="A59" s="15" t="s">
        <v>47</v>
      </c>
      <c r="B59" s="17">
        <f>B58/B57</f>
        <v>0.1328767123</v>
      </c>
      <c r="G59" s="2"/>
    </row>
    <row r="60">
      <c r="A60" s="15" t="s">
        <v>48</v>
      </c>
      <c r="B60" s="3">
        <f>174*8</f>
        <v>1392</v>
      </c>
      <c r="G60" s="2"/>
    </row>
    <row r="61">
      <c r="A61" s="15" t="s">
        <v>49</v>
      </c>
      <c r="B61" s="3"/>
      <c r="G61" s="2"/>
    </row>
    <row r="62">
      <c r="A62" s="15" t="s">
        <v>50</v>
      </c>
      <c r="B62" s="18">
        <f>B60/B57</f>
        <v>0.2383561644</v>
      </c>
      <c r="G62" s="2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  <col customWidth="1" min="4" max="4" width="28.63"/>
    <col customWidth="1" min="7" max="7" width="25.13"/>
    <col customWidth="1" min="10" max="10" width="18.13"/>
  </cols>
  <sheetData>
    <row r="1">
      <c r="A1" s="19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0"/>
      <c r="B2" s="20"/>
      <c r="C2" s="20"/>
      <c r="D2" s="20"/>
      <c r="E2" s="20"/>
      <c r="F2" s="20"/>
      <c r="G2" s="20"/>
      <c r="H2" s="2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20"/>
      <c r="D3" s="3"/>
      <c r="E3" s="3"/>
      <c r="F3" s="2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8" t="s">
        <v>52</v>
      </c>
      <c r="B4" s="3"/>
      <c r="C4" s="20"/>
      <c r="D4" s="8" t="s">
        <v>53</v>
      </c>
      <c r="E4" s="3"/>
      <c r="F4" s="20"/>
      <c r="G4" s="8" t="s">
        <v>54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20"/>
      <c r="D5" s="3"/>
      <c r="E5" s="3"/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55</v>
      </c>
      <c r="B6" s="13">
        <f>AVERAGE('2023'!B5:M5)</f>
        <v>36.375</v>
      </c>
      <c r="C6" s="2"/>
      <c r="D6" s="21" t="s">
        <v>55</v>
      </c>
      <c r="E6" s="13">
        <f>AVERAGE('2023'!B5:F5,'2023'!J5:M5)</f>
        <v>16.16666667</v>
      </c>
      <c r="F6" s="20"/>
      <c r="G6" s="21" t="s">
        <v>55</v>
      </c>
      <c r="H6" s="3">
        <f>AVERAGE('2023'!G5:I5)</f>
        <v>97</v>
      </c>
      <c r="I6" s="3"/>
      <c r="J6" s="21"/>
      <c r="K6" s="2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56</v>
      </c>
      <c r="B7" s="13">
        <f>AVERAGE('2023'!B6:M6)</f>
        <v>12.08333333</v>
      </c>
      <c r="C7" s="20"/>
      <c r="D7" s="21" t="s">
        <v>56</v>
      </c>
      <c r="E7" s="13">
        <f>AVERAGE('2023'!B6:F6,'2023'!J6:M6)</f>
        <v>7.222222222</v>
      </c>
      <c r="F7" s="20"/>
      <c r="G7" s="21" t="s">
        <v>56</v>
      </c>
      <c r="H7" s="13">
        <f>AVERAGE('2023'!G6:I6)</f>
        <v>26.66666667</v>
      </c>
      <c r="I7" s="3"/>
      <c r="J7" s="21"/>
      <c r="K7" s="2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57</v>
      </c>
      <c r="B8" s="13">
        <f>AVERAGE('2023'!B7:M7)</f>
        <v>16.20833333</v>
      </c>
      <c r="C8" s="20"/>
      <c r="D8" s="21" t="s">
        <v>57</v>
      </c>
      <c r="E8" s="13">
        <f>AVERAGE('2023'!B7:F7,'2023'!J7:M7)</f>
        <v>4.944444444</v>
      </c>
      <c r="F8" s="20"/>
      <c r="G8" s="21" t="s">
        <v>57</v>
      </c>
      <c r="H8" s="22">
        <f>AVERAGE('2023'!G7:I7)</f>
        <v>50</v>
      </c>
      <c r="I8" s="3"/>
      <c r="J8" s="21"/>
      <c r="K8" s="2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20"/>
      <c r="D9" s="3"/>
      <c r="E9" s="3"/>
      <c r="F9" s="2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58</v>
      </c>
      <c r="B10" s="13">
        <f>AVERAGE('2023'!B9:M9)</f>
        <v>64.66666667</v>
      </c>
      <c r="C10" s="20"/>
      <c r="D10" s="21" t="s">
        <v>58</v>
      </c>
      <c r="E10" s="13">
        <f>AVERAGE('2023'!B9:F9,'2023'!J9:M9)</f>
        <v>28.33333333</v>
      </c>
      <c r="F10" s="20"/>
      <c r="G10" s="21" t="s">
        <v>58</v>
      </c>
      <c r="H10" s="13">
        <f>AVERAGE('2023'!G9:I9)</f>
        <v>173.6666667</v>
      </c>
      <c r="I10" s="3"/>
      <c r="J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20"/>
      <c r="D11" s="3"/>
      <c r="E11" s="3"/>
      <c r="F11" s="2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/>
      <c r="B12" s="20"/>
      <c r="C12" s="20"/>
      <c r="D12" s="20"/>
      <c r="E12" s="20"/>
      <c r="F12" s="20"/>
      <c r="G12" s="20"/>
      <c r="H12" s="20"/>
      <c r="I12" s="3"/>
      <c r="J12" s="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20"/>
      <c r="D13" s="3"/>
      <c r="E13" s="3"/>
      <c r="F13" s="20"/>
      <c r="G13" s="3"/>
      <c r="H13" s="3"/>
      <c r="I13" s="3"/>
      <c r="J13" s="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8" t="s">
        <v>59</v>
      </c>
      <c r="B14" s="3"/>
      <c r="C14" s="20"/>
      <c r="D14" s="8" t="s">
        <v>60</v>
      </c>
      <c r="E14" s="3"/>
      <c r="F14" s="20"/>
      <c r="G14" s="8" t="s">
        <v>61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20"/>
      <c r="D15" s="3"/>
      <c r="E15" s="3"/>
      <c r="F15" s="20"/>
      <c r="G15" s="3"/>
      <c r="H15" s="3"/>
      <c r="I15" s="3"/>
      <c r="J15" s="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1" t="s">
        <v>62</v>
      </c>
      <c r="B16" s="13">
        <f>AVERAGE('2023'!B14:M14)</f>
        <v>9.583333333</v>
      </c>
      <c r="C16" s="20"/>
      <c r="D16" s="21" t="s">
        <v>62</v>
      </c>
      <c r="E16" s="13">
        <f>AVERAGE('2023'!B14:F14,'2023'!J14:M14)</f>
        <v>10.22222222</v>
      </c>
      <c r="F16" s="20"/>
      <c r="G16" s="21" t="s">
        <v>62</v>
      </c>
      <c r="H16" s="13">
        <f>AVERAGE('2023'!G14:I14)</f>
        <v>7.666666667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1" t="s">
        <v>63</v>
      </c>
      <c r="B17" s="13">
        <f>AVERAGE('2023'!B15:M15)</f>
        <v>3.333333333</v>
      </c>
      <c r="C17" s="20"/>
      <c r="D17" s="21" t="s">
        <v>63</v>
      </c>
      <c r="E17" s="13">
        <f>AVERAGE('2023'!B15:F15,'2023'!J15:M15)</f>
        <v>2.777777778</v>
      </c>
      <c r="F17" s="20"/>
      <c r="G17" s="21" t="s">
        <v>63</v>
      </c>
      <c r="H17" s="3">
        <f>AVERAGE('2023'!G15:I15)</f>
        <v>5</v>
      </c>
      <c r="I17" s="3"/>
      <c r="J17" s="21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1" t="s">
        <v>64</v>
      </c>
      <c r="B18" s="13">
        <f>AVERAGE('2023'!B16:M16)</f>
        <v>1.916666667</v>
      </c>
      <c r="C18" s="20"/>
      <c r="D18" s="21" t="s">
        <v>64</v>
      </c>
      <c r="E18" s="13">
        <f>AVERAGE('2023'!B16:F16,'2023'!J16:M16)</f>
        <v>1.888888889</v>
      </c>
      <c r="F18" s="20"/>
      <c r="G18" s="21" t="s">
        <v>64</v>
      </c>
      <c r="H18" s="3">
        <f>AVERAGE('2023'!G16:I16)</f>
        <v>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20"/>
      <c r="D19" s="3"/>
      <c r="E19" s="3"/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1" t="s">
        <v>65</v>
      </c>
      <c r="B20" s="13">
        <f>AVERAGE('2023'!B18:M18)</f>
        <v>14.83333333</v>
      </c>
      <c r="C20" s="20"/>
      <c r="D20" s="21" t="s">
        <v>65</v>
      </c>
      <c r="E20" s="13">
        <f>AVERAGE('2023'!B18:F18,'2023'!J18:M18)</f>
        <v>14.88888889</v>
      </c>
      <c r="F20" s="20"/>
      <c r="G20" s="21" t="s">
        <v>65</v>
      </c>
      <c r="H20" s="13">
        <f>AVERAGE('2023'!G18:I18)</f>
        <v>14.66666667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20"/>
      <c r="D21" s="3"/>
      <c r="E21" s="3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20"/>
      <c r="B22" s="20"/>
      <c r="C22" s="20"/>
      <c r="D22" s="20"/>
      <c r="E22" s="20"/>
      <c r="F22" s="20"/>
      <c r="G22" s="20"/>
      <c r="H22" s="2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8" t="s">
        <v>66</v>
      </c>
      <c r="B24" s="8" t="s">
        <v>67</v>
      </c>
      <c r="C24" s="8" t="s">
        <v>68</v>
      </c>
      <c r="D24" s="8" t="s">
        <v>69</v>
      </c>
      <c r="E24" s="8" t="s">
        <v>68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1" t="s">
        <v>70</v>
      </c>
      <c r="B26" s="21">
        <f>MAX('2023'!B5:M5)</f>
        <v>185.5</v>
      </c>
      <c r="C26" s="21" t="s">
        <v>71</v>
      </c>
      <c r="D26" s="3">
        <f>MAX('2023'!B14:M14)</f>
        <v>13</v>
      </c>
      <c r="E26" s="21" t="s">
        <v>72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1" t="s">
        <v>73</v>
      </c>
      <c r="B27" s="3">
        <f>MIN('2023'!B5:M5)</f>
        <v>7</v>
      </c>
      <c r="C27" s="21" t="s">
        <v>74</v>
      </c>
      <c r="D27" s="3">
        <f>MIN('2023'!B14:M14)</f>
        <v>6</v>
      </c>
      <c r="E27" s="21" t="s">
        <v>75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1" t="s">
        <v>76</v>
      </c>
      <c r="B28" s="3">
        <f>MAX('2023'!B6:M6)</f>
        <v>46</v>
      </c>
      <c r="C28" s="21" t="s">
        <v>74</v>
      </c>
      <c r="D28" s="3">
        <f>MAX('2023'!B15:M15)</f>
        <v>6</v>
      </c>
      <c r="E28" s="21" t="s">
        <v>74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1" t="s">
        <v>77</v>
      </c>
      <c r="B29" s="3">
        <f>MIN('2023'!B6:M6)</f>
        <v>1</v>
      </c>
      <c r="C29" s="21" t="s">
        <v>78</v>
      </c>
      <c r="D29" s="3">
        <f>MIN('2023'!B15:M15)</f>
        <v>1</v>
      </c>
      <c r="E29" s="21" t="s">
        <v>78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1" t="s">
        <v>79</v>
      </c>
      <c r="B30" s="3">
        <f>MAX('2023'!B7:M7)</f>
        <v>99</v>
      </c>
      <c r="C30" s="21" t="s">
        <v>80</v>
      </c>
      <c r="D30" s="3">
        <f>MAX('2023'!B16:M16)</f>
        <v>3</v>
      </c>
      <c r="E30" s="21" t="s">
        <v>81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21" t="s">
        <v>82</v>
      </c>
      <c r="B31" s="3">
        <f>MIN('2023'!B7:M7)</f>
        <v>3</v>
      </c>
      <c r="C31" s="21" t="s">
        <v>83</v>
      </c>
      <c r="D31" s="3">
        <f>MIN('2023'!B16:M16)</f>
        <v>1</v>
      </c>
      <c r="E31" s="21" t="s">
        <v>83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21" t="s">
        <v>84</v>
      </c>
      <c r="B33" s="3">
        <f>MAX('2023'!B9:M9)</f>
        <v>259.5</v>
      </c>
      <c r="C33" s="21" t="s">
        <v>71</v>
      </c>
      <c r="D33" s="3">
        <f>MAX('2023'!B18:M18)</f>
        <v>19</v>
      </c>
      <c r="E33" s="21" t="s">
        <v>85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21" t="s">
        <v>86</v>
      </c>
      <c r="B34" s="3">
        <f>MIN('2023'!B9:M9)</f>
        <v>18</v>
      </c>
      <c r="C34" s="21" t="s">
        <v>5</v>
      </c>
      <c r="D34" s="3">
        <f>MIN('2023'!B18:M18)</f>
        <v>11</v>
      </c>
      <c r="E34" s="21" t="s">
        <v>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20"/>
      <c r="B36" s="20"/>
      <c r="C36" s="20"/>
      <c r="D36" s="20"/>
      <c r="E36" s="20"/>
      <c r="F36" s="20"/>
      <c r="G36" s="20"/>
      <c r="H36" s="2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8" t="s">
        <v>87</v>
      </c>
      <c r="B38" s="8" t="s">
        <v>67</v>
      </c>
      <c r="C38" s="8" t="s">
        <v>68</v>
      </c>
      <c r="D38" s="8" t="s">
        <v>69</v>
      </c>
      <c r="E38" s="8" t="s">
        <v>68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21" t="s">
        <v>70</v>
      </c>
      <c r="B40" s="3">
        <f>MAX('2023'!B5:F5,'2023'!J5:M5)</f>
        <v>33</v>
      </c>
      <c r="C40" s="21" t="s">
        <v>88</v>
      </c>
      <c r="D40" s="3">
        <f>MAX('2023'!B14:F14,'2023'!J14:M14)</f>
        <v>13</v>
      </c>
      <c r="E40" s="21" t="s">
        <v>72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1" t="s">
        <v>73</v>
      </c>
      <c r="B41" s="3">
        <f>MIN('2023'!B5:F5,'2023'!J5:M5)</f>
        <v>7.5</v>
      </c>
      <c r="C41" s="21" t="s">
        <v>75</v>
      </c>
      <c r="D41" s="3">
        <f>MIN('2023'!B14:F14,'2023'!J14:M14)</f>
        <v>6</v>
      </c>
      <c r="E41" s="21" t="s">
        <v>75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1" t="s">
        <v>76</v>
      </c>
      <c r="B42" s="3">
        <f>MAX('2023'!B6:F6,'2023'!J6:M6)</f>
        <v>12</v>
      </c>
      <c r="C42" s="21" t="s">
        <v>89</v>
      </c>
      <c r="D42" s="3">
        <f>MAX('2023'!B15:F15,'2023'!J15:M15)</f>
        <v>4</v>
      </c>
      <c r="E42" s="21" t="s">
        <v>90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1" t="s">
        <v>77</v>
      </c>
      <c r="B43" s="3">
        <f>MIN('2023'!B6:F6,'2023'!J6:M6)</f>
        <v>1</v>
      </c>
      <c r="C43" s="21" t="s">
        <v>78</v>
      </c>
      <c r="D43" s="3">
        <f>MIN('2023'!B15:F15,'2023'!J15:M15)</f>
        <v>1</v>
      </c>
      <c r="E43" s="21" t="s">
        <v>78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21" t="s">
        <v>79</v>
      </c>
      <c r="B44" s="3">
        <f>MAX('2023'!B7:F7,'2023'!J7:M7)</f>
        <v>7.5</v>
      </c>
      <c r="C44" s="21" t="s">
        <v>89</v>
      </c>
      <c r="D44" s="3">
        <f>MAX('2023'!B16:F16,'2023'!J16:M16)</f>
        <v>3</v>
      </c>
      <c r="E44" s="21" t="s">
        <v>89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21" t="s">
        <v>82</v>
      </c>
      <c r="B45" s="3">
        <f>MIN('2023'!B7:F7,'2023'!J7:M7)</f>
        <v>3</v>
      </c>
      <c r="C45" s="21" t="s">
        <v>91</v>
      </c>
      <c r="D45" s="3">
        <f>MIN('2023'!B16:F16,'2023'!J16:M16)</f>
        <v>1</v>
      </c>
      <c r="E45" s="21" t="s">
        <v>91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21" t="s">
        <v>84</v>
      </c>
      <c r="B47" s="3">
        <f>MAX('2023'!B9:F9,'2023'!J9:M9)</f>
        <v>49</v>
      </c>
      <c r="C47" s="21" t="s">
        <v>89</v>
      </c>
      <c r="D47" s="3">
        <f>MAX('2023'!B18:F18,'2023'!J18:M18)</f>
        <v>19</v>
      </c>
      <c r="E47" s="21" t="s">
        <v>85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1" t="s">
        <v>86</v>
      </c>
      <c r="B48" s="3">
        <f>MIN('2023'!B9:F9,'2023'!J9:M9)</f>
        <v>18</v>
      </c>
      <c r="C48" s="21" t="s">
        <v>5</v>
      </c>
      <c r="D48" s="3">
        <f>MIN('2023'!B18:F18,'2023'!J18:M18)</f>
        <v>11</v>
      </c>
      <c r="E48" s="21" t="s">
        <v>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20"/>
      <c r="B50" s="20"/>
      <c r="C50" s="20"/>
      <c r="D50" s="20"/>
      <c r="E50" s="20"/>
      <c r="F50" s="20"/>
      <c r="G50" s="20"/>
      <c r="H50" s="2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8" t="s">
        <v>92</v>
      </c>
      <c r="B52" s="8" t="s">
        <v>67</v>
      </c>
      <c r="C52" s="8" t="s">
        <v>68</v>
      </c>
      <c r="D52" s="8" t="s">
        <v>69</v>
      </c>
      <c r="E52" s="8" t="s">
        <v>68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21" t="s">
        <v>70</v>
      </c>
      <c r="B54" s="3">
        <f>MAX('2023'!G5:I5)</f>
        <v>185.5</v>
      </c>
      <c r="C54" s="21" t="s">
        <v>71</v>
      </c>
      <c r="D54" s="3">
        <f>MAX('2023'!G14:I14)</f>
        <v>9</v>
      </c>
      <c r="E54" s="21" t="s">
        <v>80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21" t="s">
        <v>73</v>
      </c>
      <c r="B55" s="3">
        <f>MIN('2023'!G5:I5)</f>
        <v>7</v>
      </c>
      <c r="C55" s="21" t="s">
        <v>74</v>
      </c>
      <c r="D55" s="3">
        <f>MIN('2023'!G14:I14)</f>
        <v>7</v>
      </c>
      <c r="E55" s="21" t="s">
        <v>93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21" t="s">
        <v>76</v>
      </c>
      <c r="B56" s="3">
        <f>MAX('2023'!G6:I6)</f>
        <v>46</v>
      </c>
      <c r="C56" s="21" t="s">
        <v>74</v>
      </c>
      <c r="D56" s="3">
        <f>MAX('2023'!G15:I15)</f>
        <v>6</v>
      </c>
      <c r="E56" s="21" t="s">
        <v>74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21" t="s">
        <v>77</v>
      </c>
      <c r="B57" s="3">
        <f>MIN('2023'!G6:I6)</f>
        <v>8</v>
      </c>
      <c r="C57" s="21" t="s">
        <v>80</v>
      </c>
      <c r="D57" s="3">
        <f>MIN('2023'!G15:I15)</f>
        <v>4</v>
      </c>
      <c r="E57" s="21" t="s">
        <v>80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1" t="s">
        <v>79</v>
      </c>
      <c r="B58" s="3">
        <f>MAX('2023'!G7:I7)</f>
        <v>99</v>
      </c>
      <c r="C58" s="21" t="s">
        <v>80</v>
      </c>
      <c r="D58" s="3">
        <f>MAX('2023'!G16:I16)</f>
        <v>3</v>
      </c>
      <c r="E58" s="21" t="s">
        <v>71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21" t="s">
        <v>82</v>
      </c>
      <c r="B59" s="3">
        <f>MIN('2023'!G7:I7)</f>
        <v>3</v>
      </c>
      <c r="C59" s="21" t="s">
        <v>74</v>
      </c>
      <c r="D59" s="3">
        <f>MIN('2023'!G16:I16)</f>
        <v>1</v>
      </c>
      <c r="E59" s="21" t="s">
        <v>74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21" t="s">
        <v>84</v>
      </c>
      <c r="B61" s="3">
        <f>MAX('2023'!G9:I9)</f>
        <v>259.5</v>
      </c>
      <c r="C61" s="21" t="s">
        <v>71</v>
      </c>
      <c r="D61" s="3">
        <f>MAX('2023'!G18:I18)</f>
        <v>15</v>
      </c>
      <c r="E61" s="21" t="s">
        <v>94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21" t="s">
        <v>86</v>
      </c>
      <c r="B62" s="3">
        <f>MIN('2023'!G9:I9)</f>
        <v>56</v>
      </c>
      <c r="C62" s="21" t="s">
        <v>74</v>
      </c>
      <c r="D62" s="3">
        <f>MIN('2023'!G18:I18)</f>
        <v>14</v>
      </c>
      <c r="E62" s="21" t="s">
        <v>74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2" max="2" width="14.0"/>
    <col customWidth="1" min="3" max="3" width="17.25"/>
  </cols>
  <sheetData>
    <row r="1">
      <c r="A1" s="23" t="s">
        <v>95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6.0</v>
      </c>
      <c r="C2" s="21" t="s">
        <v>100</v>
      </c>
      <c r="D2" s="3"/>
      <c r="E2" s="21" t="s">
        <v>100</v>
      </c>
      <c r="F2" s="3">
        <f>SUMIF(C2:C9,"Equipping",B2:B9)</f>
        <v>16</v>
      </c>
      <c r="G2" s="21" t="s">
        <v>100</v>
      </c>
      <c r="H2" s="3">
        <f>4+4+2+2+1</f>
        <v>13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100</v>
      </c>
      <c r="D3" s="3"/>
      <c r="E3" s="21" t="s">
        <v>102</v>
      </c>
      <c r="F3" s="3">
        <f>SUMIF(C2:C9,"Fellowship",B2:B9)</f>
        <v>1</v>
      </c>
      <c r="G3" s="21" t="s">
        <v>102</v>
      </c>
      <c r="H3" s="3">
        <f>1</f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103</v>
      </c>
      <c r="B4" s="21">
        <v>3.0</v>
      </c>
      <c r="C4" s="21" t="s">
        <v>100</v>
      </c>
      <c r="D4" s="3"/>
      <c r="E4" s="21" t="s">
        <v>104</v>
      </c>
      <c r="F4" s="25">
        <f>SUMIF(C2:C9,"Service",B2:B9)</f>
        <v>4.5</v>
      </c>
      <c r="G4" s="21" t="s">
        <v>104</v>
      </c>
      <c r="H4" s="3">
        <f>2</f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105</v>
      </c>
      <c r="B5" s="21">
        <v>3.0</v>
      </c>
      <c r="C5" s="21" t="s">
        <v>100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106</v>
      </c>
      <c r="B6" s="21">
        <v>1.0</v>
      </c>
      <c r="C6" s="21" t="s">
        <v>102</v>
      </c>
      <c r="D6" s="3"/>
      <c r="E6" s="21" t="s">
        <v>107</v>
      </c>
      <c r="F6" s="3">
        <f>SUM(F2:F4)</f>
        <v>21.5</v>
      </c>
      <c r="G6" s="21" t="s">
        <v>107</v>
      </c>
      <c r="H6" s="3">
        <f>SUM(H2:H4)</f>
        <v>16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108</v>
      </c>
      <c r="B7" s="21">
        <v>1.5</v>
      </c>
      <c r="C7" s="21" t="s">
        <v>104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109</v>
      </c>
      <c r="B8" s="21">
        <v>2.0</v>
      </c>
      <c r="C8" s="21" t="s">
        <v>100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110</v>
      </c>
      <c r="B9" s="21">
        <v>3.0</v>
      </c>
      <c r="C9" s="21" t="s">
        <v>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</cols>
  <sheetData>
    <row r="1">
      <c r="A1" s="23" t="s">
        <v>111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6.0</v>
      </c>
      <c r="C2" s="21" t="s">
        <v>112</v>
      </c>
      <c r="D2" s="3"/>
      <c r="E2" s="21" t="s">
        <v>100</v>
      </c>
      <c r="F2" s="3">
        <f>SUMIF(C2:C12,"E",B2:B12)</f>
        <v>15.5</v>
      </c>
      <c r="G2" s="21" t="s">
        <v>112</v>
      </c>
      <c r="H2" s="3">
        <f>4+4+2+2+1</f>
        <v>13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112</v>
      </c>
      <c r="D3" s="3"/>
      <c r="E3" s="21" t="s">
        <v>102</v>
      </c>
      <c r="F3" s="25">
        <f>SUMIF(C2:C12,"F",B2:B12)</f>
        <v>9</v>
      </c>
      <c r="G3" s="21" t="s">
        <v>113</v>
      </c>
      <c r="H3" s="21">
        <v>4.0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114</v>
      </c>
      <c r="B4" s="21">
        <v>1.0</v>
      </c>
      <c r="C4" s="21" t="s">
        <v>113</v>
      </c>
      <c r="D4" s="3"/>
      <c r="E4" s="21" t="s">
        <v>104</v>
      </c>
      <c r="F4" s="25">
        <f>SUMIF(C2:C12,"S",B2:B12)</f>
        <v>6</v>
      </c>
      <c r="G4" s="21" t="s">
        <v>115</v>
      </c>
      <c r="H4" s="21">
        <v>2.0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103</v>
      </c>
      <c r="B5" s="21">
        <v>3.0</v>
      </c>
      <c r="C5" s="21" t="s">
        <v>112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105</v>
      </c>
      <c r="B6" s="21">
        <v>3.0</v>
      </c>
      <c r="C6" s="21" t="s">
        <v>112</v>
      </c>
      <c r="D6" s="3"/>
      <c r="E6" s="21" t="s">
        <v>107</v>
      </c>
      <c r="F6" s="3">
        <f>SUM(F2:F5)</f>
        <v>30.5</v>
      </c>
      <c r="G6" s="21" t="s">
        <v>107</v>
      </c>
      <c r="H6" s="3">
        <f>SUM(H2:H4)</f>
        <v>19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110</v>
      </c>
      <c r="B7" s="21">
        <v>3.0</v>
      </c>
      <c r="C7" s="21" t="s">
        <v>115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116</v>
      </c>
      <c r="B8" s="21">
        <v>3.0</v>
      </c>
      <c r="C8" s="21" t="s">
        <v>115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117</v>
      </c>
      <c r="B9" s="21">
        <v>3.0</v>
      </c>
      <c r="C9" s="21" t="s">
        <v>113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118</v>
      </c>
      <c r="B10" s="21">
        <v>2.0</v>
      </c>
      <c r="C10" s="21" t="s">
        <v>113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1" t="s">
        <v>119</v>
      </c>
      <c r="B11" s="21">
        <v>3.0</v>
      </c>
      <c r="C11" s="21" t="s">
        <v>113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120</v>
      </c>
      <c r="B12" s="21">
        <v>1.5</v>
      </c>
      <c r="C12" s="21" t="s">
        <v>112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</cols>
  <sheetData>
    <row r="1">
      <c r="A1" s="23" t="s">
        <v>121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6.0</v>
      </c>
      <c r="C2" s="21" t="s">
        <v>112</v>
      </c>
      <c r="D2" s="3"/>
      <c r="E2" s="21" t="s">
        <v>100</v>
      </c>
      <c r="F2" s="3">
        <f>SUMIF(C:C,"E",B:B)</f>
        <v>29.5</v>
      </c>
      <c r="G2" s="21" t="s">
        <v>112</v>
      </c>
      <c r="H2" s="3">
        <f>4+4+1+1+2</f>
        <v>12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112</v>
      </c>
      <c r="D3" s="3"/>
      <c r="E3" s="21" t="s">
        <v>102</v>
      </c>
      <c r="F3" s="3">
        <f>SUMIF(C:C,"F",B:B)</f>
        <v>12</v>
      </c>
      <c r="G3" s="21" t="s">
        <v>113</v>
      </c>
      <c r="H3" s="3">
        <f>1+1+1</f>
        <v>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114</v>
      </c>
      <c r="B4" s="21">
        <v>1.0</v>
      </c>
      <c r="C4" s="21" t="s">
        <v>113</v>
      </c>
      <c r="D4" s="3"/>
      <c r="E4" s="21" t="s">
        <v>104</v>
      </c>
      <c r="F4" s="3">
        <f>SUMIF(C:C,"S",B:B)</f>
        <v>7.5</v>
      </c>
      <c r="G4" s="21" t="s">
        <v>115</v>
      </c>
      <c r="H4" s="21">
        <v>3.0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122</v>
      </c>
      <c r="B5" s="21">
        <v>17.0</v>
      </c>
      <c r="C5" s="21" t="s">
        <v>112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110</v>
      </c>
      <c r="B6" s="21">
        <v>3.0</v>
      </c>
      <c r="C6" s="21" t="s">
        <v>115</v>
      </c>
      <c r="D6" s="3"/>
      <c r="E6" s="21" t="s">
        <v>107</v>
      </c>
      <c r="F6" s="3">
        <f>SUM(F2:F5)</f>
        <v>49</v>
      </c>
      <c r="G6" s="21" t="s">
        <v>107</v>
      </c>
      <c r="H6" s="3">
        <f>SUM(H2:H5)</f>
        <v>18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116</v>
      </c>
      <c r="B7" s="21">
        <v>3.0</v>
      </c>
      <c r="C7" s="21" t="s">
        <v>115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123</v>
      </c>
      <c r="B8" s="21">
        <v>9.0</v>
      </c>
      <c r="C8" s="21" t="s">
        <v>113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120</v>
      </c>
      <c r="B9" s="21">
        <v>1.5</v>
      </c>
      <c r="C9" s="21" t="s">
        <v>112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124</v>
      </c>
      <c r="B10" s="21">
        <v>2.0</v>
      </c>
      <c r="C10" s="21" t="s">
        <v>113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1" t="s">
        <v>105</v>
      </c>
      <c r="B11" s="21">
        <v>3.0</v>
      </c>
      <c r="C11" s="21" t="s">
        <v>112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125</v>
      </c>
      <c r="B12" s="21">
        <v>1.5</v>
      </c>
      <c r="C12" s="21" t="s">
        <v>115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</cols>
  <sheetData>
    <row r="1">
      <c r="A1" s="23" t="s">
        <v>126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6.0</v>
      </c>
      <c r="C2" s="21" t="s">
        <v>112</v>
      </c>
      <c r="D2" s="3"/>
      <c r="E2" s="21" t="s">
        <v>100</v>
      </c>
      <c r="F2" s="3">
        <f>SUMIF(C:C,"E",B:B)</f>
        <v>12.5</v>
      </c>
      <c r="G2" s="21" t="s">
        <v>112</v>
      </c>
      <c r="H2" s="21">
        <v>11.0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112</v>
      </c>
      <c r="D3" s="3"/>
      <c r="E3" s="21" t="s">
        <v>102</v>
      </c>
      <c r="F3" s="3">
        <f>SUMIF(C:C,"F",B:B)</f>
        <v>10.5</v>
      </c>
      <c r="G3" s="21" t="s">
        <v>113</v>
      </c>
      <c r="H3" s="21">
        <v>4.0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114</v>
      </c>
      <c r="B4" s="21">
        <v>1.0</v>
      </c>
      <c r="C4" s="21" t="s">
        <v>113</v>
      </c>
      <c r="D4" s="3"/>
      <c r="E4" s="21" t="s">
        <v>104</v>
      </c>
      <c r="F4" s="3">
        <f>SUMIF(C:C,"S",B:B)</f>
        <v>3</v>
      </c>
      <c r="G4" s="21" t="s">
        <v>115</v>
      </c>
      <c r="H4" s="21">
        <v>1.0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127</v>
      </c>
      <c r="B5" s="21">
        <v>1.5</v>
      </c>
      <c r="C5" s="21" t="s">
        <v>112</v>
      </c>
      <c r="D5" s="3"/>
      <c r="E5" s="3"/>
      <c r="F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105</v>
      </c>
      <c r="B6" s="21">
        <v>3.0</v>
      </c>
      <c r="C6" s="21" t="s">
        <v>112</v>
      </c>
      <c r="D6" s="3"/>
      <c r="E6" s="21" t="s">
        <v>107</v>
      </c>
      <c r="F6" s="3">
        <f>SUM(F2:F4)</f>
        <v>26</v>
      </c>
      <c r="G6" s="21" t="s">
        <v>107</v>
      </c>
      <c r="H6" s="3">
        <f>SUM(H2:H4)</f>
        <v>16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110</v>
      </c>
      <c r="B7" s="21">
        <v>3.0</v>
      </c>
      <c r="C7" s="21" t="s">
        <v>115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128</v>
      </c>
      <c r="B8" s="21">
        <v>2.5</v>
      </c>
      <c r="C8" s="21" t="s">
        <v>113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129</v>
      </c>
      <c r="B9" s="21">
        <v>2.0</v>
      </c>
      <c r="C9" s="21" t="s">
        <v>113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130</v>
      </c>
      <c r="B10" s="21">
        <v>5.0</v>
      </c>
      <c r="C10" s="21" t="s">
        <v>113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13"/>
  </cols>
  <sheetData>
    <row r="1">
      <c r="A1" s="23" t="s">
        <v>131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132</v>
      </c>
      <c r="B2" s="21">
        <v>4.5</v>
      </c>
      <c r="C2" s="21" t="s">
        <v>112</v>
      </c>
      <c r="D2" s="3"/>
      <c r="E2" s="21" t="s">
        <v>100</v>
      </c>
      <c r="F2" s="3">
        <f>SUMIF(C:C,"E",B:B)</f>
        <v>9</v>
      </c>
      <c r="G2" s="21" t="s">
        <v>112</v>
      </c>
      <c r="H2" s="21">
        <v>8.0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133</v>
      </c>
      <c r="B3" s="21">
        <v>1.5</v>
      </c>
      <c r="C3" s="21" t="s">
        <v>112</v>
      </c>
      <c r="D3" s="3"/>
      <c r="E3" s="21" t="s">
        <v>102</v>
      </c>
      <c r="F3" s="3">
        <f>SUMIF(C:C,"F",B:B)</f>
        <v>3.5</v>
      </c>
      <c r="G3" s="21" t="s">
        <v>113</v>
      </c>
      <c r="H3" s="21">
        <v>2.0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114</v>
      </c>
      <c r="B4" s="21">
        <v>1.0</v>
      </c>
      <c r="C4" s="21" t="s">
        <v>113</v>
      </c>
      <c r="D4" s="3"/>
      <c r="E4" s="21" t="s">
        <v>104</v>
      </c>
      <c r="F4" s="3">
        <f>SUMIF(C:C,"S",B:B)</f>
        <v>5.5</v>
      </c>
      <c r="G4" s="21" t="s">
        <v>115</v>
      </c>
      <c r="H4" s="21">
        <v>2.0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110</v>
      </c>
      <c r="B5" s="21">
        <v>3.0</v>
      </c>
      <c r="C5" s="21" t="s">
        <v>115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134</v>
      </c>
      <c r="B6" s="21">
        <v>1.5</v>
      </c>
      <c r="C6" s="21" t="s">
        <v>112</v>
      </c>
      <c r="D6" s="3"/>
      <c r="E6" s="21" t="s">
        <v>107</v>
      </c>
      <c r="F6" s="3">
        <f>SUM(F2:F5)</f>
        <v>18</v>
      </c>
      <c r="G6" s="21" t="s">
        <v>107</v>
      </c>
      <c r="H6" s="3">
        <f>SUM(H2:H5)</f>
        <v>12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127</v>
      </c>
      <c r="B7" s="21">
        <v>1.5</v>
      </c>
      <c r="C7" s="21" t="s">
        <v>112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135</v>
      </c>
      <c r="B8" s="21">
        <v>2.5</v>
      </c>
      <c r="C8" s="21" t="s">
        <v>113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136</v>
      </c>
      <c r="B9" s="21">
        <v>2.5</v>
      </c>
      <c r="C9" s="21" t="s">
        <v>115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25"/>
  </cols>
  <sheetData>
    <row r="1">
      <c r="A1" s="23" t="s">
        <v>137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138</v>
      </c>
      <c r="B2" s="21">
        <v>4.0</v>
      </c>
      <c r="C2" s="21" t="s">
        <v>112</v>
      </c>
      <c r="D2" s="3"/>
      <c r="E2" s="21" t="s">
        <v>100</v>
      </c>
      <c r="F2" s="3">
        <f>SUMIF(C:C,"E",B:B)</f>
        <v>185.5</v>
      </c>
      <c r="G2" s="21" t="s">
        <v>112</v>
      </c>
      <c r="H2" s="21">
        <v>7.0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133</v>
      </c>
      <c r="B3" s="21">
        <v>1.5</v>
      </c>
      <c r="C3" s="21" t="s">
        <v>112</v>
      </c>
      <c r="D3" s="3"/>
      <c r="E3" s="21" t="s">
        <v>102</v>
      </c>
      <c r="F3" s="3">
        <f>SUMIF(C:C,"F",B:B)</f>
        <v>26</v>
      </c>
      <c r="G3" s="21" t="s">
        <v>113</v>
      </c>
      <c r="H3" s="21">
        <v>5.0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139</v>
      </c>
      <c r="B4" s="21">
        <v>3.0</v>
      </c>
      <c r="C4" s="21" t="s">
        <v>113</v>
      </c>
      <c r="D4" s="3"/>
      <c r="E4" s="21" t="s">
        <v>104</v>
      </c>
      <c r="F4" s="3">
        <f>SUMIF(C:C,"S",B:B)</f>
        <v>48</v>
      </c>
      <c r="G4" s="21" t="s">
        <v>115</v>
      </c>
      <c r="H4" s="21">
        <v>3.0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140</v>
      </c>
      <c r="B5" s="21">
        <v>3.0</v>
      </c>
      <c r="C5" s="21" t="s">
        <v>113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141</v>
      </c>
      <c r="B6" s="21">
        <v>11.0</v>
      </c>
      <c r="C6" s="21" t="s">
        <v>113</v>
      </c>
      <c r="D6" s="3"/>
      <c r="E6" s="21" t="s">
        <v>107</v>
      </c>
      <c r="F6" s="3">
        <f>SUM(F2:F4)</f>
        <v>259.5</v>
      </c>
      <c r="G6" s="21" t="s">
        <v>107</v>
      </c>
      <c r="H6" s="3">
        <f>SUM(H2:H4)</f>
        <v>15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142</v>
      </c>
      <c r="B7" s="21">
        <v>90.0</v>
      </c>
      <c r="C7" s="21" t="s">
        <v>112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143</v>
      </c>
      <c r="B8" s="21">
        <v>90.0</v>
      </c>
      <c r="C8" s="21" t="s">
        <v>112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144</v>
      </c>
      <c r="B9" s="21">
        <v>3.0</v>
      </c>
      <c r="C9" s="21" t="s">
        <v>115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145</v>
      </c>
      <c r="B10" s="21">
        <v>8.0</v>
      </c>
      <c r="C10" s="21" t="s">
        <v>115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1" t="s">
        <v>146</v>
      </c>
      <c r="B11" s="21">
        <v>37.0</v>
      </c>
      <c r="C11" s="21" t="s">
        <v>115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147</v>
      </c>
      <c r="B12" s="21">
        <v>9.0</v>
      </c>
      <c r="C12" s="21" t="s">
        <v>113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1"/>
      <c r="B17" s="3"/>
      <c r="C17" s="2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</cols>
  <sheetData>
    <row r="1">
      <c r="A1" s="23" t="s">
        <v>148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132</v>
      </c>
      <c r="B2" s="21">
        <v>6.0</v>
      </c>
      <c r="C2" s="21" t="s">
        <v>112</v>
      </c>
      <c r="D2" s="3"/>
      <c r="E2" s="21" t="s">
        <v>100</v>
      </c>
      <c r="F2" s="3">
        <f>SUMIF(C:C,"E",B:B)</f>
        <v>98.5</v>
      </c>
      <c r="G2" s="21" t="s">
        <v>112</v>
      </c>
      <c r="H2" s="21">
        <v>9.0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149</v>
      </c>
      <c r="B3" s="21">
        <v>2.5</v>
      </c>
      <c r="C3" s="21" t="s">
        <v>112</v>
      </c>
      <c r="D3" s="3"/>
      <c r="E3" s="21" t="s">
        <v>102</v>
      </c>
      <c r="F3" s="3">
        <f>SUMIF(C:C,"F",B:B)</f>
        <v>8</v>
      </c>
      <c r="G3" s="21" t="s">
        <v>113</v>
      </c>
      <c r="H3" s="21">
        <v>4.0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150</v>
      </c>
      <c r="B4" s="21">
        <v>3.0</v>
      </c>
      <c r="C4" s="21" t="s">
        <v>113</v>
      </c>
      <c r="D4" s="3"/>
      <c r="E4" s="21" t="s">
        <v>104</v>
      </c>
      <c r="F4" s="3">
        <f>SUMIF(C:C,"S",B:B)</f>
        <v>99</v>
      </c>
      <c r="G4" s="21" t="s">
        <v>115</v>
      </c>
      <c r="H4" s="21">
        <v>2.0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140</v>
      </c>
      <c r="B5" s="21">
        <v>3.0</v>
      </c>
      <c r="C5" s="21" t="s">
        <v>113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144</v>
      </c>
      <c r="B6" s="21">
        <v>3.0</v>
      </c>
      <c r="C6" s="21" t="s">
        <v>115</v>
      </c>
      <c r="D6" s="3"/>
      <c r="E6" s="21" t="s">
        <v>107</v>
      </c>
      <c r="F6" s="3">
        <f>SUM(F2:F5)</f>
        <v>205.5</v>
      </c>
      <c r="G6" s="21" t="s">
        <v>107</v>
      </c>
      <c r="H6" s="3">
        <f>SUM(H2:H5)</f>
        <v>15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151</v>
      </c>
      <c r="B7" s="3">
        <f>6*16</f>
        <v>96</v>
      </c>
      <c r="C7" s="21" t="s">
        <v>115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152</v>
      </c>
      <c r="B8" s="21">
        <v>2.0</v>
      </c>
      <c r="C8" s="21" t="s">
        <v>113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153</v>
      </c>
      <c r="B9" s="21">
        <v>90.0</v>
      </c>
      <c r="C9" s="21" t="s">
        <v>112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38"/>
  </cols>
  <sheetData>
    <row r="1">
      <c r="A1" s="23" t="s">
        <v>154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132</v>
      </c>
      <c r="B2" s="21">
        <v>5.0</v>
      </c>
      <c r="C2" s="21" t="s">
        <v>112</v>
      </c>
      <c r="D2" s="3"/>
      <c r="E2" s="21" t="s">
        <v>100</v>
      </c>
      <c r="F2" s="3">
        <f>SUMIF(C:C,"E",B:B)</f>
        <v>7</v>
      </c>
      <c r="G2" s="21" t="s">
        <v>112</v>
      </c>
      <c r="H2" s="21">
        <v>7.0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112</v>
      </c>
      <c r="D3" s="3"/>
      <c r="E3" s="21" t="s">
        <v>102</v>
      </c>
      <c r="F3" s="3">
        <f>SUMIF(C:C,"F",B:B)</f>
        <v>46</v>
      </c>
      <c r="G3" s="21" t="s">
        <v>113</v>
      </c>
      <c r="H3" s="21">
        <v>6.0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140</v>
      </c>
      <c r="B4" s="21">
        <v>3.0</v>
      </c>
      <c r="C4" s="21" t="s">
        <v>113</v>
      </c>
      <c r="D4" s="3"/>
      <c r="E4" s="21" t="s">
        <v>104</v>
      </c>
      <c r="F4" s="3">
        <f>SUMIF(C:C,"S",B:B)</f>
        <v>3</v>
      </c>
      <c r="G4" s="21" t="s">
        <v>115</v>
      </c>
      <c r="H4" s="21">
        <v>1.0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155</v>
      </c>
      <c r="B5" s="21">
        <v>5.0</v>
      </c>
      <c r="C5" s="21" t="s">
        <v>113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156</v>
      </c>
      <c r="B6" s="3">
        <f>11+16+4</f>
        <v>31</v>
      </c>
      <c r="C6" s="21" t="s">
        <v>113</v>
      </c>
      <c r="D6" s="3"/>
      <c r="E6" s="21" t="s">
        <v>107</v>
      </c>
      <c r="F6" s="3">
        <f>SUM(F2:F5)</f>
        <v>56</v>
      </c>
      <c r="G6" s="21" t="s">
        <v>107</v>
      </c>
      <c r="H6" s="3">
        <f>SUM(H2:H4)</f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157</v>
      </c>
      <c r="B7" s="21">
        <v>3.0</v>
      </c>
      <c r="C7" s="21" t="s">
        <v>113</v>
      </c>
      <c r="D7" s="3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144</v>
      </c>
      <c r="B8" s="21">
        <v>3.0</v>
      </c>
      <c r="C8" s="21" t="s">
        <v>115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158</v>
      </c>
      <c r="B9" s="21">
        <v>4.0</v>
      </c>
      <c r="C9" s="21" t="s">
        <v>113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7" max="7" width="13.63"/>
  </cols>
  <sheetData>
    <row r="1">
      <c r="A1" s="23" t="s">
        <v>159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6.0</v>
      </c>
      <c r="C2" s="21" t="s">
        <v>112</v>
      </c>
      <c r="D2" s="3"/>
      <c r="E2" s="21" t="s">
        <v>100</v>
      </c>
      <c r="F2" s="3">
        <f>SUMIF(C:C,"E",B:B)</f>
        <v>11</v>
      </c>
      <c r="G2" s="21" t="s">
        <v>112</v>
      </c>
      <c r="H2" s="21">
        <v>9.0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133</v>
      </c>
      <c r="B3" s="21">
        <v>1.5</v>
      </c>
      <c r="C3" s="21" t="s">
        <v>112</v>
      </c>
      <c r="D3" s="3"/>
      <c r="E3" s="21" t="s">
        <v>102</v>
      </c>
      <c r="F3" s="3">
        <f>SUMIF(C:C,"F",B:B)</f>
        <v>11</v>
      </c>
      <c r="G3" s="21" t="s">
        <v>113</v>
      </c>
      <c r="H3" s="21">
        <v>4.0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160</v>
      </c>
      <c r="B4" s="21">
        <v>1.5</v>
      </c>
      <c r="C4" s="21" t="s">
        <v>113</v>
      </c>
      <c r="D4" s="3"/>
      <c r="E4" s="21" t="s">
        <v>104</v>
      </c>
      <c r="F4" s="3">
        <f>SUMIF(C:C,"S",B:B)</f>
        <v>3</v>
      </c>
      <c r="G4" s="21" t="s">
        <v>115</v>
      </c>
      <c r="H4" s="21">
        <v>1.0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161</v>
      </c>
      <c r="B5" s="21">
        <v>5.0</v>
      </c>
      <c r="C5" s="21" t="s">
        <v>113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144</v>
      </c>
      <c r="B6" s="21">
        <v>3.0</v>
      </c>
      <c r="C6" s="21" t="s">
        <v>115</v>
      </c>
      <c r="D6" s="3"/>
      <c r="E6" s="21" t="s">
        <v>107</v>
      </c>
      <c r="F6" s="3">
        <f>SUM(F2:F4)</f>
        <v>25</v>
      </c>
      <c r="G6" s="21" t="s">
        <v>107</v>
      </c>
      <c r="H6" s="3">
        <f>SUM(H2:H4)</f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162</v>
      </c>
      <c r="B7" s="21">
        <v>2.5</v>
      </c>
      <c r="C7" s="21" t="s">
        <v>113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163</v>
      </c>
      <c r="B8" s="21">
        <v>2.0</v>
      </c>
      <c r="C8" s="21" t="s">
        <v>112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134</v>
      </c>
      <c r="B9" s="21">
        <v>1.5</v>
      </c>
      <c r="C9" s="21" t="s">
        <v>112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164</v>
      </c>
      <c r="B10" s="21">
        <v>2.0</v>
      </c>
      <c r="C10" s="21" t="s">
        <v>113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7" max="7" width="13.63"/>
  </cols>
  <sheetData>
    <row r="1">
      <c r="A1" s="23" t="s">
        <v>165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6.0</v>
      </c>
      <c r="C2" s="21" t="s">
        <v>112</v>
      </c>
      <c r="D2" s="3"/>
      <c r="E2" s="21" t="s">
        <v>100</v>
      </c>
      <c r="F2" s="3">
        <f>SUMIF(C:C,"E",B:B)</f>
        <v>11.5</v>
      </c>
      <c r="G2" s="21" t="s">
        <v>112</v>
      </c>
      <c r="H2" s="21">
        <v>10.0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112</v>
      </c>
      <c r="D3" s="3"/>
      <c r="E3" s="21" t="s">
        <v>102</v>
      </c>
      <c r="F3" s="3">
        <f>SUMIF(C:C,"F",B:B)</f>
        <v>7</v>
      </c>
      <c r="G3" s="21" t="s">
        <v>113</v>
      </c>
      <c r="H3" s="21">
        <v>2.0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144</v>
      </c>
      <c r="B4" s="21">
        <v>3.0</v>
      </c>
      <c r="C4" s="21" t="s">
        <v>115</v>
      </c>
      <c r="D4" s="3"/>
      <c r="E4" s="21" t="s">
        <v>104</v>
      </c>
      <c r="F4" s="3">
        <f>SUMIF(C:C,"S",B:B)</f>
        <v>6</v>
      </c>
      <c r="G4" s="21" t="s">
        <v>115</v>
      </c>
      <c r="H4" s="21">
        <v>2.0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163</v>
      </c>
      <c r="B5" s="21">
        <v>2.0</v>
      </c>
      <c r="C5" s="21" t="s">
        <v>112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134</v>
      </c>
      <c r="B6" s="21">
        <v>1.5</v>
      </c>
      <c r="C6" s="21" t="s">
        <v>112</v>
      </c>
      <c r="D6" s="3"/>
      <c r="E6" s="21" t="s">
        <v>107</v>
      </c>
      <c r="F6" s="3">
        <f>SUM(F2:F5)</f>
        <v>24.5</v>
      </c>
      <c r="G6" s="21" t="s">
        <v>107</v>
      </c>
      <c r="H6" s="3">
        <f>SUM(H2:H5)</f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166</v>
      </c>
      <c r="B7" s="21">
        <v>3.0</v>
      </c>
      <c r="C7" s="21" t="s">
        <v>113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167</v>
      </c>
      <c r="B8" s="21">
        <v>4.0</v>
      </c>
      <c r="C8" s="21" t="s">
        <v>113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168</v>
      </c>
      <c r="B9" s="21">
        <v>3.0</v>
      </c>
      <c r="C9" s="21" t="s">
        <v>115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63"/>
  </cols>
  <sheetData>
    <row r="1">
      <c r="A1" s="23" t="s">
        <v>169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99</v>
      </c>
      <c r="B2" s="21">
        <v>4.5</v>
      </c>
      <c r="C2" s="21" t="s">
        <v>112</v>
      </c>
      <c r="D2" s="3"/>
      <c r="E2" s="21" t="s">
        <v>100</v>
      </c>
      <c r="F2" s="3">
        <f>SUMIF(C:C,"E",B:B)</f>
        <v>33</v>
      </c>
      <c r="G2" s="21" t="s">
        <v>112</v>
      </c>
      <c r="H2" s="21">
        <v>10.0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101</v>
      </c>
      <c r="B3" s="21">
        <v>2.0</v>
      </c>
      <c r="C3" s="21" t="s">
        <v>112</v>
      </c>
      <c r="D3" s="3"/>
      <c r="E3" s="21" t="s">
        <v>102</v>
      </c>
      <c r="F3" s="3">
        <f>SUMIF(C:C,"F",B:B)</f>
        <v>4.5</v>
      </c>
      <c r="G3" s="21" t="s">
        <v>113</v>
      </c>
      <c r="H3" s="21">
        <v>2.0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160</v>
      </c>
      <c r="B4" s="21">
        <v>1.5</v>
      </c>
      <c r="C4" s="21" t="s">
        <v>113</v>
      </c>
      <c r="D4" s="3"/>
      <c r="E4" s="21" t="s">
        <v>104</v>
      </c>
      <c r="F4" s="3">
        <f>SUMIF(C:C,"S",B:B)</f>
        <v>4.5</v>
      </c>
      <c r="G4" s="21" t="s">
        <v>115</v>
      </c>
      <c r="H4" s="21">
        <v>2.0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144</v>
      </c>
      <c r="B5" s="21">
        <v>3.0</v>
      </c>
      <c r="C5" s="21" t="s">
        <v>115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163</v>
      </c>
      <c r="B6" s="21">
        <v>2.0</v>
      </c>
      <c r="C6" s="21" t="s">
        <v>112</v>
      </c>
      <c r="D6" s="3"/>
      <c r="E6" s="21" t="s">
        <v>107</v>
      </c>
      <c r="F6" s="3">
        <f>SUM(F2:F4)</f>
        <v>42</v>
      </c>
      <c r="G6" s="21" t="s">
        <v>107</v>
      </c>
      <c r="H6" s="3">
        <f>SUM(H2:H4)</f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134</v>
      </c>
      <c r="B7" s="21">
        <v>1.5</v>
      </c>
      <c r="C7" s="21" t="s">
        <v>112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170</v>
      </c>
      <c r="B8" s="3">
        <f>3+16+4</f>
        <v>23</v>
      </c>
      <c r="C8" s="21" t="s">
        <v>112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171</v>
      </c>
      <c r="B9" s="21">
        <v>3.0</v>
      </c>
      <c r="C9" s="21" t="s">
        <v>113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172</v>
      </c>
      <c r="B10" s="21">
        <v>1.5</v>
      </c>
      <c r="C10" s="21" t="s">
        <v>115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38"/>
  </cols>
  <sheetData>
    <row r="1">
      <c r="A1" s="23" t="s">
        <v>173</v>
      </c>
      <c r="B1" s="23" t="s">
        <v>67</v>
      </c>
      <c r="C1" s="23" t="s">
        <v>96</v>
      </c>
      <c r="D1" s="24"/>
      <c r="E1" s="23" t="s">
        <v>97</v>
      </c>
      <c r="F1" s="24"/>
      <c r="G1" s="23" t="s">
        <v>98</v>
      </c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138</v>
      </c>
      <c r="B2" s="21">
        <v>3.0</v>
      </c>
      <c r="C2" s="21" t="s">
        <v>112</v>
      </c>
      <c r="D2" s="3"/>
      <c r="E2" s="21" t="s">
        <v>100</v>
      </c>
      <c r="F2" s="3">
        <f>SUMIF(C:C,"E",B:B)</f>
        <v>7.5</v>
      </c>
      <c r="G2" s="21" t="s">
        <v>112</v>
      </c>
      <c r="H2" s="21">
        <v>6.0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1" t="s">
        <v>174</v>
      </c>
      <c r="B3" s="21">
        <v>1.5</v>
      </c>
      <c r="C3" s="21" t="s">
        <v>115</v>
      </c>
      <c r="D3" s="3"/>
      <c r="E3" s="21" t="s">
        <v>102</v>
      </c>
      <c r="F3" s="3">
        <f>SUMIF(C:C,"F",B:B)</f>
        <v>6.5</v>
      </c>
      <c r="G3" s="21" t="s">
        <v>113</v>
      </c>
      <c r="H3" s="21">
        <v>3.0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175</v>
      </c>
      <c r="B4" s="21">
        <v>1.0</v>
      </c>
      <c r="C4" s="21" t="s">
        <v>112</v>
      </c>
      <c r="D4" s="3"/>
      <c r="E4" s="21" t="s">
        <v>104</v>
      </c>
      <c r="F4" s="3">
        <f>SUMIF(C:C,"S",B:B)</f>
        <v>4.5</v>
      </c>
      <c r="G4" s="21" t="s">
        <v>115</v>
      </c>
      <c r="H4" s="21">
        <v>2.0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1" t="s">
        <v>160</v>
      </c>
      <c r="B5" s="21">
        <v>1.5</v>
      </c>
      <c r="C5" s="21" t="s">
        <v>113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1" t="s">
        <v>144</v>
      </c>
      <c r="B6" s="21">
        <v>3.0</v>
      </c>
      <c r="C6" s="21" t="s">
        <v>115</v>
      </c>
      <c r="D6" s="3"/>
      <c r="E6" s="21" t="s">
        <v>107</v>
      </c>
      <c r="F6" s="3">
        <f>SUM(F2:F5)</f>
        <v>18.5</v>
      </c>
      <c r="G6" s="21" t="s">
        <v>107</v>
      </c>
      <c r="H6" s="3">
        <f>SUM(H2:H5)</f>
        <v>11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1" t="s">
        <v>163</v>
      </c>
      <c r="B7" s="21">
        <v>2.0</v>
      </c>
      <c r="C7" s="21" t="s">
        <v>112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134</v>
      </c>
      <c r="B8" s="21">
        <v>1.5</v>
      </c>
      <c r="C8" s="21" t="s">
        <v>112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1" t="s">
        <v>176</v>
      </c>
      <c r="B9" s="21">
        <v>3.0</v>
      </c>
      <c r="C9" s="21" t="s">
        <v>113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177</v>
      </c>
      <c r="B10" s="21">
        <v>2.0</v>
      </c>
      <c r="C10" s="21" t="s">
        <v>113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